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kane\Desktop\New folder\1\"/>
    </mc:Choice>
  </mc:AlternateContent>
  <bookViews>
    <workbookView xWindow="0" yWindow="0" windowWidth="15360" windowHeight="5295"/>
  </bookViews>
  <sheets>
    <sheet name="Кл.БП-КЛП-ТР. доп." sheetId="26" r:id="rId1"/>
    <sheet name="Кл.БП-СВ-ТР. доп." sheetId="29" r:id="rId2"/>
    <sheet name="АСП-СВ-ТР. доп." sheetId="28" r:id="rId3"/>
    <sheet name="АСП-ВВС-ТР. доп." sheetId="30" r:id="rId4"/>
    <sheet name="МорскиБП-ВМС-ТР. доп." sheetId="31" r:id="rId5"/>
  </sheets>
  <definedNames>
    <definedName name="_xlnm._FilterDatabase" localSheetId="2" hidden="1">'АСП-СВ-ТР. доп.'!$A$5:$W$11</definedName>
    <definedName name="_xlnm._FilterDatabase" localSheetId="1" hidden="1">'Кл.БП-СВ-ТР. доп.'!$A$5:$W$40</definedName>
    <definedName name="_xlnm.Print_Area" localSheetId="2">'АСП-СВ-ТР. доп.'!$A$1:$BE$13</definedName>
    <definedName name="_xlnm.Print_Area" localSheetId="0">'Кл.БП-КЛП-ТР. доп.'!$A$1:$BE$149</definedName>
    <definedName name="_xlnm.Print_Area" localSheetId="1">'Кл.БП-СВ-ТР. доп.'!$A$1:$BE$40</definedName>
    <definedName name="_xlnm.Print_Area" localSheetId="4">'МорскиБП-ВМС-ТР. доп.'!$A$1:$AO$28</definedName>
    <definedName name="_xlnm.Print_Titles" localSheetId="3">'АСП-ВВС-ТР. доп.'!$A:$G,'АСП-ВВС-ТР. доп.'!$1:$3</definedName>
    <definedName name="_xlnm.Print_Titles" localSheetId="2">'АСП-СВ-ТР. доп.'!$A:$G,'АСП-СВ-ТР. доп.'!$1:$3</definedName>
    <definedName name="_xlnm.Print_Titles" localSheetId="0">'Кл.БП-КЛП-ТР. доп.'!$A:$G,'Кл.БП-КЛП-ТР. доп.'!$3:$7</definedName>
    <definedName name="_xlnm.Print_Titles" localSheetId="1">'Кл.БП-СВ-ТР. доп.'!$A:$G,'Кл.БП-СВ-ТР. доп.'!$1:$3</definedName>
    <definedName name="_xlnm.Print_Titles" localSheetId="4">'МорскиБП-ВМС-ТР. доп.'!$A:$G,'МорскиБП-ВМС-ТР. доп.'!$1:$7</definedName>
    <definedName name="БПка_мини" localSheetId="2">#REF!</definedName>
    <definedName name="БПка_мини" localSheetId="0">#REF!</definedName>
    <definedName name="БПка_мини" localSheetId="1">#REF!</definedName>
    <definedName name="БПка_мини" localSheetId="4">#REF!</definedName>
    <definedName name="БПка_мини">#REF!</definedName>
    <definedName name="Наличност" localSheetId="2">#REF!</definedName>
    <definedName name="Наличност" localSheetId="0">#REF!</definedName>
    <definedName name="Наличност" localSheetId="1">#REF!</definedName>
    <definedName name="Наличност" localSheetId="4">#REF!</definedName>
    <definedName name="Наличност">#REF!</definedName>
    <definedName name="Разход" localSheetId="2">#REF!</definedName>
    <definedName name="Разход" localSheetId="0">#REF!</definedName>
    <definedName name="Разход" localSheetId="1">#REF!</definedName>
    <definedName name="Разход" localSheetId="4">#REF!</definedName>
    <definedName name="Разход">#REF!</definedName>
  </definedNames>
  <calcPr calcId="162913"/>
</workbook>
</file>

<file path=xl/calcChain.xml><?xml version="1.0" encoding="utf-8"?>
<calcChain xmlns="http://schemas.openxmlformats.org/spreadsheetml/2006/main">
  <c r="AP48" i="26" l="1"/>
  <c r="AO48" i="26"/>
  <c r="AS48" i="26" s="1"/>
  <c r="AN48" i="26"/>
  <c r="N48" i="26"/>
  <c r="AT48" i="26" s="1"/>
  <c r="L48" i="26"/>
  <c r="AR47" i="26"/>
  <c r="AU47" i="26" s="1"/>
  <c r="AQ47" i="26"/>
  <c r="AQ48" i="26" s="1"/>
  <c r="O48" i="26" l="1"/>
  <c r="AW47" i="26"/>
  <c r="AV47" i="26"/>
  <c r="AV48" i="26" s="1"/>
  <c r="AR48" i="26"/>
  <c r="AU48" i="26" s="1"/>
  <c r="AE25" i="31"/>
  <c r="AF25" i="31" s="1"/>
  <c r="AD25" i="31"/>
  <c r="AD26" i="31" s="1"/>
  <c r="AC25" i="31"/>
  <c r="W25" i="31"/>
  <c r="AC24" i="31"/>
  <c r="W24" i="31"/>
  <c r="AE24" i="31" s="1"/>
  <c r="AC23" i="31"/>
  <c r="AC26" i="31" s="1"/>
  <c r="W23" i="31"/>
  <c r="AE23" i="31" s="1"/>
  <c r="AG22" i="31"/>
  <c r="AF22" i="31"/>
  <c r="AD22" i="31"/>
  <c r="AE21" i="31"/>
  <c r="K21" i="31"/>
  <c r="AE20" i="31"/>
  <c r="K20" i="31"/>
  <c r="AE19" i="31"/>
  <c r="K19" i="31"/>
  <c r="AE18" i="31"/>
  <c r="K18" i="31"/>
  <c r="AE16" i="31"/>
  <c r="K15" i="31"/>
  <c r="AE15" i="31" s="1"/>
  <c r="AG14" i="31"/>
  <c r="AF14" i="31"/>
  <c r="AE14" i="31"/>
  <c r="AD14" i="31"/>
  <c r="Y20" i="30"/>
  <c r="X20" i="30"/>
  <c r="Y19" i="30"/>
  <c r="X19" i="30"/>
  <c r="Y18" i="30"/>
  <c r="X18" i="30"/>
  <c r="Y17" i="30"/>
  <c r="X17" i="30"/>
  <c r="Y16" i="30"/>
  <c r="Y21" i="30" s="1"/>
  <c r="X16" i="30"/>
  <c r="AD13" i="30"/>
  <c r="X13" i="30"/>
  <c r="AD12" i="30"/>
  <c r="X12" i="30"/>
  <c r="Y11" i="30"/>
  <c r="X11" i="30"/>
  <c r="Y10" i="30"/>
  <c r="X10" i="30"/>
  <c r="Y9" i="30"/>
  <c r="X9" i="30"/>
  <c r="Y8" i="30"/>
  <c r="X8" i="30"/>
  <c r="AU10" i="28"/>
  <c r="AW10" i="28" s="1"/>
  <c r="AT10" i="28"/>
  <c r="AV8" i="28"/>
  <c r="AU8" i="28"/>
  <c r="AW8" i="28" s="1"/>
  <c r="AT8" i="28"/>
  <c r="AQ39" i="29"/>
  <c r="AN39" i="29"/>
  <c r="AM39" i="29"/>
  <c r="AJ39" i="29"/>
  <c r="AV38" i="29"/>
  <c r="AR38" i="29"/>
  <c r="AU38" i="29" s="1"/>
  <c r="AW38" i="29" s="1"/>
  <c r="AR37" i="29"/>
  <c r="AU37" i="29" s="1"/>
  <c r="AV37" i="29" s="1"/>
  <c r="AV39" i="29" s="1"/>
  <c r="AV35" i="29"/>
  <c r="AU35" i="29"/>
  <c r="AW35" i="29" s="1"/>
  <c r="AR35" i="29"/>
  <c r="AU34" i="29"/>
  <c r="AW34" i="29" s="1"/>
  <c r="AR34" i="29"/>
  <c r="AV33" i="29"/>
  <c r="AU33" i="29"/>
  <c r="AW33" i="29" s="1"/>
  <c r="AR33" i="29"/>
  <c r="AV32" i="29"/>
  <c r="AU32" i="29"/>
  <c r="AW32" i="29" s="1"/>
  <c r="AR32" i="29"/>
  <c r="AV31" i="29"/>
  <c r="AU31" i="29"/>
  <c r="AW31" i="29" s="1"/>
  <c r="AR31" i="29"/>
  <c r="AU30" i="29"/>
  <c r="AW30" i="29" s="1"/>
  <c r="AR30" i="29"/>
  <c r="AU29" i="29"/>
  <c r="AW29" i="29" s="1"/>
  <c r="AR29" i="29"/>
  <c r="AU28" i="29"/>
  <c r="AW28" i="29" s="1"/>
  <c r="AR28" i="29"/>
  <c r="AV27" i="29"/>
  <c r="AU27" i="29"/>
  <c r="AW27" i="29" s="1"/>
  <c r="AR27" i="29"/>
  <c r="AU26" i="29"/>
  <c r="AW26" i="29" s="1"/>
  <c r="AR26" i="29"/>
  <c r="AV25" i="29"/>
  <c r="AU25" i="29"/>
  <c r="AW25" i="29" s="1"/>
  <c r="AR25" i="29"/>
  <c r="AU24" i="29"/>
  <c r="AW24" i="29" s="1"/>
  <c r="AR24" i="29"/>
  <c r="AU23" i="29"/>
  <c r="AW23" i="29" s="1"/>
  <c r="AR23" i="29"/>
  <c r="AU22" i="29"/>
  <c r="AW22" i="29" s="1"/>
  <c r="AR22" i="29"/>
  <c r="AV21" i="29"/>
  <c r="AU21" i="29"/>
  <c r="AW21" i="29" s="1"/>
  <c r="AR21" i="29"/>
  <c r="AV20" i="29"/>
  <c r="AU20" i="29"/>
  <c r="AW20" i="29" s="1"/>
  <c r="AR20" i="29"/>
  <c r="AV19" i="29"/>
  <c r="AU19" i="29"/>
  <c r="AW19" i="29" s="1"/>
  <c r="AR19" i="29"/>
  <c r="AU18" i="29"/>
  <c r="AW18" i="29" s="1"/>
  <c r="AR18" i="29"/>
  <c r="AV17" i="29"/>
  <c r="AU17" i="29"/>
  <c r="AW17" i="29" s="1"/>
  <c r="AR17" i="29"/>
  <c r="AU16" i="29"/>
  <c r="AW16" i="29" s="1"/>
  <c r="AR16" i="29"/>
  <c r="AU15" i="29"/>
  <c r="AW15" i="29" s="1"/>
  <c r="AR15" i="29"/>
  <c r="AU13" i="29"/>
  <c r="AW13" i="29" s="1"/>
  <c r="AR13" i="29"/>
  <c r="AV12" i="29"/>
  <c r="AU12" i="29"/>
  <c r="AW12" i="29" s="1"/>
  <c r="AR12" i="29"/>
  <c r="AV11" i="29"/>
  <c r="AU11" i="29"/>
  <c r="AW11" i="29" s="1"/>
  <c r="AR11" i="29"/>
  <c r="AV10" i="29"/>
  <c r="AU10" i="29"/>
  <c r="AW10" i="29" s="1"/>
  <c r="AR10" i="29"/>
  <c r="AU9" i="29"/>
  <c r="AW9" i="29" s="1"/>
  <c r="AR9" i="29"/>
  <c r="AT148" i="26"/>
  <c r="AS148" i="26"/>
  <c r="X148" i="26"/>
  <c r="AT147" i="26"/>
  <c r="AS147" i="26"/>
  <c r="AR147" i="26"/>
  <c r="AA147" i="26"/>
  <c r="AT146" i="26"/>
  <c r="AS146" i="26"/>
  <c r="AR146" i="26"/>
  <c r="AA146" i="26"/>
  <c r="AT145" i="26"/>
  <c r="AS145" i="26"/>
  <c r="AR145" i="26"/>
  <c r="AA145" i="26"/>
  <c r="AT144" i="26"/>
  <c r="AS144" i="26"/>
  <c r="AR144" i="26"/>
  <c r="AA144" i="26"/>
  <c r="AT143" i="26"/>
  <c r="AS143" i="26"/>
  <c r="AR143" i="26"/>
  <c r="AA143" i="26"/>
  <c r="A143" i="26"/>
  <c r="A144" i="26" s="1"/>
  <c r="A145" i="26" s="1"/>
  <c r="A146" i="26" s="1"/>
  <c r="A147" i="26" s="1"/>
  <c r="AT142" i="26"/>
  <c r="AS142" i="26"/>
  <c r="AT141" i="26"/>
  <c r="AS141" i="26"/>
  <c r="AR141" i="26"/>
  <c r="AI141" i="26"/>
  <c r="A141" i="26"/>
  <c r="AT140" i="26"/>
  <c r="AS140" i="26"/>
  <c r="H140" i="26"/>
  <c r="AT139" i="26"/>
  <c r="AS139" i="26"/>
  <c r="AR139" i="26"/>
  <c r="K139" i="26"/>
  <c r="AT138" i="26"/>
  <c r="AS138" i="26"/>
  <c r="AR138" i="26"/>
  <c r="K138" i="26"/>
  <c r="A138" i="26"/>
  <c r="A139" i="26" s="1"/>
  <c r="AT137" i="26"/>
  <c r="AS137" i="26"/>
  <c r="H137" i="26"/>
  <c r="AT136" i="26"/>
  <c r="AS136" i="26"/>
  <c r="AU136" i="26" s="1"/>
  <c r="AR136" i="26"/>
  <c r="K136" i="26"/>
  <c r="A136" i="26"/>
  <c r="AS135" i="26"/>
  <c r="AR135" i="26"/>
  <c r="N135" i="26"/>
  <c r="AT135" i="26" s="1"/>
  <c r="AT134" i="26"/>
  <c r="AS134" i="26"/>
  <c r="AR134" i="26"/>
  <c r="O134" i="26"/>
  <c r="AT133" i="26"/>
  <c r="AS133" i="26"/>
  <c r="AR133" i="26"/>
  <c r="O133" i="26"/>
  <c r="AT132" i="26"/>
  <c r="AS132" i="26"/>
  <c r="AR132" i="26"/>
  <c r="O132" i="26"/>
  <c r="AT131" i="26"/>
  <c r="AS131" i="26"/>
  <c r="AR131" i="26"/>
  <c r="O131" i="26"/>
  <c r="AT130" i="26"/>
  <c r="AS130" i="26"/>
  <c r="AR130" i="26"/>
  <c r="O130" i="26"/>
  <c r="AT129" i="26"/>
  <c r="AS129" i="26"/>
  <c r="AR129" i="26"/>
  <c r="O129" i="26"/>
  <c r="A129" i="26"/>
  <c r="A130" i="26" s="1"/>
  <c r="A131" i="26" s="1"/>
  <c r="A132" i="26" s="1"/>
  <c r="A133" i="26" s="1"/>
  <c r="A134" i="26" s="1"/>
  <c r="AS128" i="26"/>
  <c r="AR128" i="26"/>
  <c r="N128" i="26"/>
  <c r="AT127" i="26"/>
  <c r="AS127" i="26"/>
  <c r="AR127" i="26"/>
  <c r="O127" i="26"/>
  <c r="A127" i="26"/>
  <c r="AS126" i="26"/>
  <c r="AR126" i="26"/>
  <c r="N126" i="26"/>
  <c r="AT126" i="26" s="1"/>
  <c r="AT125" i="26"/>
  <c r="AS125" i="26"/>
  <c r="AR125" i="26"/>
  <c r="O125" i="26"/>
  <c r="A125" i="26"/>
  <c r="AS124" i="26"/>
  <c r="AR124" i="26"/>
  <c r="N124" i="26"/>
  <c r="AT123" i="26"/>
  <c r="AS123" i="26"/>
  <c r="AU123" i="26" s="1"/>
  <c r="AR123" i="26"/>
  <c r="O123" i="26"/>
  <c r="AP122" i="26"/>
  <c r="AO122" i="26"/>
  <c r="AS122" i="26" s="1"/>
  <c r="AN122" i="26"/>
  <c r="N122" i="26"/>
  <c r="L122" i="26"/>
  <c r="AR122" i="26" s="1"/>
  <c r="AR121" i="26"/>
  <c r="AU121" i="26" s="1"/>
  <c r="AV121" i="26" s="1"/>
  <c r="AV122" i="26" s="1"/>
  <c r="AQ121" i="26"/>
  <c r="AQ122" i="26" s="1"/>
  <c r="O121" i="26"/>
  <c r="A121" i="26"/>
  <c r="AT120" i="26"/>
  <c r="AS120" i="26"/>
  <c r="AJ120" i="26"/>
  <c r="AR120" i="26" s="1"/>
  <c r="O120" i="26"/>
  <c r="AU119" i="26"/>
  <c r="AR119" i="26"/>
  <c r="AM119" i="26"/>
  <c r="AR118" i="26"/>
  <c r="AU118" i="26" s="1"/>
  <c r="AM118" i="26"/>
  <c r="AR117" i="26"/>
  <c r="AU117" i="26" s="1"/>
  <c r="AM117" i="26"/>
  <c r="AR116" i="26"/>
  <c r="AU116" i="26" s="1"/>
  <c r="AM116" i="26"/>
  <c r="AR115" i="26"/>
  <c r="AU115" i="26" s="1"/>
  <c r="AM115" i="26"/>
  <c r="AR114" i="26"/>
  <c r="AU114" i="26" s="1"/>
  <c r="AM114" i="26"/>
  <c r="AR113" i="26"/>
  <c r="AU113" i="26" s="1"/>
  <c r="AM113" i="26"/>
  <c r="AR112" i="26"/>
  <c r="AU112" i="26" s="1"/>
  <c r="AM112" i="26"/>
  <c r="AU111" i="26"/>
  <c r="AR111" i="26"/>
  <c r="AM111" i="26"/>
  <c r="AM120" i="26" s="1"/>
  <c r="A111" i="26"/>
  <c r="A112" i="26" s="1"/>
  <c r="A113" i="26" s="1"/>
  <c r="A114" i="26" s="1"/>
  <c r="A115" i="26" s="1"/>
  <c r="A116" i="26" s="1"/>
  <c r="A117" i="26" s="1"/>
  <c r="A118" i="26" s="1"/>
  <c r="A119" i="26" s="1"/>
  <c r="AT110" i="26"/>
  <c r="AS110" i="26"/>
  <c r="AL110" i="26"/>
  <c r="AK110" i="26"/>
  <c r="AJ110" i="26"/>
  <c r="AR109" i="26"/>
  <c r="AM109" i="26"/>
  <c r="AM110" i="26" s="1"/>
  <c r="A109" i="26"/>
  <c r="AL108" i="26"/>
  <c r="AK108" i="26"/>
  <c r="AJ108" i="26"/>
  <c r="AR107" i="26"/>
  <c r="AU107" i="26" s="1"/>
  <c r="AM107" i="26"/>
  <c r="AR106" i="26"/>
  <c r="AU106" i="26" s="1"/>
  <c r="AM106" i="26"/>
  <c r="AR105" i="26"/>
  <c r="AU105" i="26" s="1"/>
  <c r="AM105" i="26"/>
  <c r="AR104" i="26"/>
  <c r="AU104" i="26" s="1"/>
  <c r="AM104" i="26"/>
  <c r="AR103" i="26"/>
  <c r="AU103" i="26" s="1"/>
  <c r="AM103" i="26"/>
  <c r="AR102" i="26"/>
  <c r="AU102" i="26" s="1"/>
  <c r="AM102" i="26"/>
  <c r="AR101" i="26"/>
  <c r="AU101" i="26" s="1"/>
  <c r="AM101" i="26"/>
  <c r="AU100" i="26"/>
  <c r="AR100" i="26"/>
  <c r="AM100" i="26"/>
  <c r="AR99" i="26"/>
  <c r="AU99" i="26" s="1"/>
  <c r="AM99" i="26"/>
  <c r="AR98" i="26"/>
  <c r="AU98" i="26" s="1"/>
  <c r="AM98" i="26"/>
  <c r="AR97" i="26"/>
  <c r="AU97" i="26" s="1"/>
  <c r="AM97" i="26"/>
  <c r="AU96" i="26"/>
  <c r="AR96" i="26"/>
  <c r="AM96" i="26"/>
  <c r="AR95" i="26"/>
  <c r="AU95" i="26" s="1"/>
  <c r="AM95" i="26"/>
  <c r="AU94" i="26"/>
  <c r="AR94" i="26"/>
  <c r="AM94" i="26"/>
  <c r="AR93" i="26"/>
  <c r="AR108" i="26" s="1"/>
  <c r="AU108" i="26" s="1"/>
  <c r="AM93" i="26"/>
  <c r="A93" i="26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T92" i="26"/>
  <c r="AS92" i="26"/>
  <c r="AL92" i="26"/>
  <c r="AK92" i="26"/>
  <c r="AJ92" i="26"/>
  <c r="AR91" i="26"/>
  <c r="AU91" i="26" s="1"/>
  <c r="AV91" i="26" s="1"/>
  <c r="AM91" i="26"/>
  <c r="AU90" i="26"/>
  <c r="AV90" i="26" s="1"/>
  <c r="AR90" i="26"/>
  <c r="AM90" i="26"/>
  <c r="AR89" i="26"/>
  <c r="AU89" i="26" s="1"/>
  <c r="AV89" i="26" s="1"/>
  <c r="AM89" i="26"/>
  <c r="A89" i="26"/>
  <c r="A90" i="26" s="1"/>
  <c r="A91" i="26" s="1"/>
  <c r="AU88" i="26"/>
  <c r="AR88" i="26"/>
  <c r="AM88" i="26"/>
  <c r="AM92" i="26" s="1"/>
  <c r="V87" i="26"/>
  <c r="AT87" i="26" s="1"/>
  <c r="U87" i="26"/>
  <c r="AS87" i="26" s="1"/>
  <c r="T87" i="26"/>
  <c r="AR87" i="26" s="1"/>
  <c r="AT86" i="26"/>
  <c r="AS86" i="26"/>
  <c r="AR86" i="26"/>
  <c r="AU86" i="26" s="1"/>
  <c r="AV86" i="26" s="1"/>
  <c r="AV87" i="26" s="1"/>
  <c r="W86" i="26"/>
  <c r="W87" i="26" s="1"/>
  <c r="A86" i="26"/>
  <c r="AJ85" i="26"/>
  <c r="V85" i="26"/>
  <c r="AT85" i="26" s="1"/>
  <c r="U85" i="26"/>
  <c r="AS85" i="26" s="1"/>
  <c r="T85" i="26"/>
  <c r="P85" i="26"/>
  <c r="AT84" i="26"/>
  <c r="AS84" i="26"/>
  <c r="AR84" i="26"/>
  <c r="S84" i="26"/>
  <c r="AT83" i="26"/>
  <c r="AS83" i="26"/>
  <c r="AR83" i="26"/>
  <c r="AM83" i="26"/>
  <c r="S83" i="26"/>
  <c r="AT82" i="26"/>
  <c r="AS82" i="26"/>
  <c r="AR82" i="26"/>
  <c r="W82" i="26"/>
  <c r="W85" i="26" s="1"/>
  <c r="S82" i="26"/>
  <c r="AT81" i="26"/>
  <c r="AS81" i="26"/>
  <c r="AR81" i="26"/>
  <c r="S81" i="26"/>
  <c r="A81" i="26"/>
  <c r="A82" i="26" s="1"/>
  <c r="A83" i="26" s="1"/>
  <c r="A84" i="26" s="1"/>
  <c r="Z80" i="26"/>
  <c r="AT80" i="26" s="1"/>
  <c r="Y80" i="26"/>
  <c r="AS80" i="26" s="1"/>
  <c r="X80" i="26"/>
  <c r="AR80" i="26" s="1"/>
  <c r="AT79" i="26"/>
  <c r="AS79" i="26"/>
  <c r="AR79" i="26"/>
  <c r="AA79" i="26"/>
  <c r="AT78" i="26"/>
  <c r="AS78" i="26"/>
  <c r="AR78" i="26"/>
  <c r="AA78" i="26"/>
  <c r="AA80" i="26" s="1"/>
  <c r="AU80" i="26" s="1"/>
  <c r="A78" i="26"/>
  <c r="A79" i="26" s="1"/>
  <c r="Z77" i="26"/>
  <c r="AT77" i="26" s="1"/>
  <c r="Y77" i="26"/>
  <c r="AS77" i="26" s="1"/>
  <c r="X77" i="26"/>
  <c r="AR77" i="26" s="1"/>
  <c r="AT76" i="26"/>
  <c r="AS76" i="26"/>
  <c r="AR76" i="26"/>
  <c r="AA76" i="26"/>
  <c r="AT75" i="26"/>
  <c r="AS75" i="26"/>
  <c r="AR75" i="26"/>
  <c r="AA75" i="26"/>
  <c r="AT74" i="26"/>
  <c r="AS74" i="26"/>
  <c r="AR74" i="26"/>
  <c r="AA74" i="26"/>
  <c r="A74" i="26"/>
  <c r="A75" i="26" s="1"/>
  <c r="A76" i="26" s="1"/>
  <c r="AL73" i="26"/>
  <c r="AK73" i="26"/>
  <c r="AJ73" i="26"/>
  <c r="AE73" i="26"/>
  <c r="AD73" i="26"/>
  <c r="AC73" i="26"/>
  <c r="AB73" i="26"/>
  <c r="AA73" i="26"/>
  <c r="Z73" i="26"/>
  <c r="AT73" i="26" s="1"/>
  <c r="Y73" i="26"/>
  <c r="X73" i="26"/>
  <c r="AT72" i="26"/>
  <c r="AS72" i="26"/>
  <c r="AR72" i="26"/>
  <c r="AM72" i="26"/>
  <c r="AT71" i="26"/>
  <c r="AS71" i="26"/>
  <c r="AR71" i="26"/>
  <c r="AM71" i="26"/>
  <c r="AT70" i="26"/>
  <c r="AS70" i="26"/>
  <c r="AR70" i="26"/>
  <c r="AM70" i="26"/>
  <c r="AT69" i="26"/>
  <c r="AS69" i="26"/>
  <c r="AR69" i="26"/>
  <c r="AM69" i="26"/>
  <c r="AM73" i="26" s="1"/>
  <c r="A69" i="26"/>
  <c r="A70" i="26" s="1"/>
  <c r="A71" i="26" s="1"/>
  <c r="A72" i="26" s="1"/>
  <c r="AL68" i="26"/>
  <c r="AK68" i="26"/>
  <c r="AJ68" i="26"/>
  <c r="AI68" i="26"/>
  <c r="AH68" i="26"/>
  <c r="AG68" i="26"/>
  <c r="AF68" i="26"/>
  <c r="AE68" i="26"/>
  <c r="AD68" i="26"/>
  <c r="AC68" i="26"/>
  <c r="AB68" i="26"/>
  <c r="W68" i="26"/>
  <c r="V68" i="26"/>
  <c r="AT68" i="26" s="1"/>
  <c r="U68" i="26"/>
  <c r="T68" i="26"/>
  <c r="AR68" i="26" s="1"/>
  <c r="S68" i="26"/>
  <c r="AT67" i="26"/>
  <c r="AS67" i="26"/>
  <c r="AR67" i="26"/>
  <c r="AM67" i="26"/>
  <c r="AM68" i="26" s="1"/>
  <c r="A67" i="26"/>
  <c r="AT66" i="26"/>
  <c r="AS66" i="26"/>
  <c r="AT65" i="26"/>
  <c r="AS65" i="26"/>
  <c r="AR65" i="26"/>
  <c r="AI65" i="26"/>
  <c r="S65" i="26"/>
  <c r="A65" i="26"/>
  <c r="AS64" i="26"/>
  <c r="AR64" i="26"/>
  <c r="N64" i="26"/>
  <c r="AT63" i="26"/>
  <c r="AS63" i="26"/>
  <c r="AR63" i="26"/>
  <c r="O63" i="26"/>
  <c r="A63" i="26"/>
  <c r="AS62" i="26"/>
  <c r="AR62" i="26"/>
  <c r="N62" i="26"/>
  <c r="O62" i="26" s="1"/>
  <c r="AT61" i="26"/>
  <c r="AS61" i="26"/>
  <c r="AR61" i="26"/>
  <c r="O61" i="26"/>
  <c r="A61" i="26"/>
  <c r="AS60" i="26"/>
  <c r="AR60" i="26"/>
  <c r="N60" i="26"/>
  <c r="O60" i="26" s="1"/>
  <c r="AT59" i="26"/>
  <c r="AS59" i="26"/>
  <c r="AR59" i="26"/>
  <c r="O59" i="26"/>
  <c r="A59" i="26"/>
  <c r="AL58" i="26"/>
  <c r="AK58" i="26"/>
  <c r="AS58" i="26" s="1"/>
  <c r="AJ58" i="26"/>
  <c r="AR58" i="26" s="1"/>
  <c r="N58" i="26"/>
  <c r="O58" i="26" s="1"/>
  <c r="AR57" i="26"/>
  <c r="AU57" i="26" s="1"/>
  <c r="AM57" i="26"/>
  <c r="AR56" i="26"/>
  <c r="AU56" i="26" s="1"/>
  <c r="AM56" i="26"/>
  <c r="AR55" i="26"/>
  <c r="AU55" i="26" s="1"/>
  <c r="AM55" i="26"/>
  <c r="AR54" i="26"/>
  <c r="AU54" i="26" s="1"/>
  <c r="AM54" i="26"/>
  <c r="AR53" i="26"/>
  <c r="AU53" i="26" s="1"/>
  <c r="AM53" i="26"/>
  <c r="AR52" i="26"/>
  <c r="AU52" i="26" s="1"/>
  <c r="AM52" i="26"/>
  <c r="AR51" i="26"/>
  <c r="AU51" i="26" s="1"/>
  <c r="AM51" i="26"/>
  <c r="A51" i="26"/>
  <c r="A52" i="26" s="1"/>
  <c r="A53" i="26" s="1"/>
  <c r="A54" i="26" s="1"/>
  <c r="A55" i="26" s="1"/>
  <c r="A56" i="26" s="1"/>
  <c r="A57" i="26" s="1"/>
  <c r="AL50" i="26"/>
  <c r="AK50" i="26"/>
  <c r="AJ50" i="26"/>
  <c r="AH50" i="26"/>
  <c r="AG50" i="26"/>
  <c r="AF50" i="26"/>
  <c r="N50" i="26"/>
  <c r="O50" i="26" s="1"/>
  <c r="AR49" i="26"/>
  <c r="AU49" i="26" s="1"/>
  <c r="AM49" i="26"/>
  <c r="AM50" i="26" s="1"/>
  <c r="AI49" i="26"/>
  <c r="AL46" i="26"/>
  <c r="AK46" i="26"/>
  <c r="AS46" i="26" s="1"/>
  <c r="AJ46" i="26"/>
  <c r="AR46" i="26" s="1"/>
  <c r="AT45" i="26"/>
  <c r="AT46" i="26" s="1"/>
  <c r="AS45" i="26"/>
  <c r="AR45" i="26"/>
  <c r="AM45" i="26"/>
  <c r="AM46" i="26" s="1"/>
  <c r="O45" i="26"/>
  <c r="AS44" i="26"/>
  <c r="AR44" i="26"/>
  <c r="N44" i="26"/>
  <c r="O44" i="26" s="1"/>
  <c r="AT43" i="26"/>
  <c r="AS43" i="26"/>
  <c r="AR43" i="26"/>
  <c r="O43" i="26"/>
  <c r="A43" i="26"/>
  <c r="AS42" i="26"/>
  <c r="AR42" i="26"/>
  <c r="N42" i="26"/>
  <c r="O42" i="26" s="1"/>
  <c r="AT41" i="26"/>
  <c r="AS41" i="26"/>
  <c r="AR41" i="26"/>
  <c r="O41" i="26"/>
  <c r="A41" i="26"/>
  <c r="AS40" i="26"/>
  <c r="AR40" i="26"/>
  <c r="N40" i="26"/>
  <c r="O40" i="26" s="1"/>
  <c r="AT39" i="26"/>
  <c r="AS39" i="26"/>
  <c r="AR39" i="26"/>
  <c r="O39" i="26"/>
  <c r="A39" i="26"/>
  <c r="AS38" i="26"/>
  <c r="AR38" i="26"/>
  <c r="N38" i="26"/>
  <c r="O38" i="26" s="1"/>
  <c r="AT37" i="26"/>
  <c r="AS37" i="26"/>
  <c r="AR37" i="26"/>
  <c r="O37" i="26"/>
  <c r="A37" i="26"/>
  <c r="AS36" i="26"/>
  <c r="AR36" i="26"/>
  <c r="N36" i="26"/>
  <c r="O36" i="26" s="1"/>
  <c r="AT35" i="26"/>
  <c r="AS35" i="26"/>
  <c r="AR35" i="26"/>
  <c r="O35" i="26"/>
  <c r="AS34" i="26"/>
  <c r="AR34" i="26"/>
  <c r="N34" i="26"/>
  <c r="AT33" i="26"/>
  <c r="AS33" i="26"/>
  <c r="AR33" i="26"/>
  <c r="O33" i="26"/>
  <c r="AT32" i="26"/>
  <c r="AS32" i="26"/>
  <c r="AU32" i="26" s="1"/>
  <c r="AR32" i="26"/>
  <c r="O32" i="26"/>
  <c r="A32" i="26"/>
  <c r="A33" i="26" s="1"/>
  <c r="AS31" i="26"/>
  <c r="AR31" i="26"/>
  <c r="O31" i="26"/>
  <c r="N31" i="26"/>
  <c r="AT31" i="26" s="1"/>
  <c r="AT30" i="26"/>
  <c r="AS30" i="26"/>
  <c r="AR30" i="26"/>
  <c r="O30" i="26"/>
  <c r="AT29" i="26"/>
  <c r="AS29" i="26"/>
  <c r="AR29" i="26"/>
  <c r="O29" i="26"/>
  <c r="A29" i="26"/>
  <c r="A30" i="26" s="1"/>
  <c r="AS28" i="26"/>
  <c r="AR28" i="26"/>
  <c r="N28" i="26"/>
  <c r="AT27" i="26"/>
  <c r="AS27" i="26"/>
  <c r="AR27" i="26"/>
  <c r="O27" i="26"/>
  <c r="A27" i="26"/>
  <c r="AS26" i="26"/>
  <c r="AR26" i="26"/>
  <c r="N26" i="26"/>
  <c r="AT26" i="26" s="1"/>
  <c r="AT25" i="26"/>
  <c r="AS25" i="26"/>
  <c r="AR25" i="26"/>
  <c r="O25" i="26"/>
  <c r="AT24" i="26"/>
  <c r="AS24" i="26"/>
  <c r="AR24" i="26"/>
  <c r="O24" i="26"/>
  <c r="AT23" i="26"/>
  <c r="AS23" i="26"/>
  <c r="AR23" i="26"/>
  <c r="O23" i="26"/>
  <c r="A23" i="26"/>
  <c r="A24" i="26" s="1"/>
  <c r="A25" i="26" s="1"/>
  <c r="AS22" i="26"/>
  <c r="AR22" i="26"/>
  <c r="N22" i="26"/>
  <c r="AT21" i="26"/>
  <c r="AS21" i="26"/>
  <c r="AU21" i="26" s="1"/>
  <c r="AR21" i="26"/>
  <c r="O21" i="26"/>
  <c r="AT20" i="26"/>
  <c r="AS20" i="26"/>
  <c r="AR20" i="26"/>
  <c r="O20" i="26"/>
  <c r="A20" i="26"/>
  <c r="A21" i="26" s="1"/>
  <c r="AS19" i="26"/>
  <c r="AR19" i="26"/>
  <c r="N19" i="26"/>
  <c r="AT19" i="26" s="1"/>
  <c r="AT18" i="26"/>
  <c r="AS18" i="26"/>
  <c r="AR18" i="26"/>
  <c r="O18" i="26"/>
  <c r="A18" i="26"/>
  <c r="AS17" i="26"/>
  <c r="AR17" i="26"/>
  <c r="N17" i="26"/>
  <c r="AT16" i="26"/>
  <c r="AS16" i="26"/>
  <c r="AR16" i="26"/>
  <c r="O16" i="26"/>
  <c r="A16" i="26"/>
  <c r="AS15" i="26"/>
  <c r="AR15" i="26"/>
  <c r="N15" i="26"/>
  <c r="AT15" i="26" s="1"/>
  <c r="AT14" i="26"/>
  <c r="AS14" i="26"/>
  <c r="AR14" i="26"/>
  <c r="O14" i="26"/>
  <c r="AA77" i="26" l="1"/>
  <c r="AU74" i="26"/>
  <c r="AU76" i="26"/>
  <c r="O135" i="26"/>
  <c r="AU143" i="26"/>
  <c r="AW143" i="26" s="1"/>
  <c r="AU145" i="26"/>
  <c r="AU147" i="26"/>
  <c r="AV9" i="29"/>
  <c r="AV18" i="29"/>
  <c r="AV26" i="29"/>
  <c r="AV34" i="29"/>
  <c r="AE22" i="31"/>
  <c r="AM58" i="26"/>
  <c r="AR73" i="26"/>
  <c r="AV29" i="29"/>
  <c r="AU33" i="26"/>
  <c r="AV33" i="26" s="1"/>
  <c r="AS68" i="26"/>
  <c r="AS73" i="26"/>
  <c r="AV16" i="29"/>
  <c r="AV24" i="29"/>
  <c r="AV10" i="28"/>
  <c r="AV12" i="28" s="1"/>
  <c r="AV156" i="26" s="1"/>
  <c r="AG25" i="31"/>
  <c r="AU75" i="26"/>
  <c r="AV75" i="26" s="1"/>
  <c r="AR85" i="26"/>
  <c r="AV13" i="29"/>
  <c r="AV22" i="29"/>
  <c r="AV30" i="29"/>
  <c r="AU20" i="26"/>
  <c r="AV20" i="26" s="1"/>
  <c r="AV28" i="29"/>
  <c r="AW36" i="29"/>
  <c r="O19" i="26"/>
  <c r="AV15" i="29"/>
  <c r="AV23" i="29"/>
  <c r="X21" i="30"/>
  <c r="O26" i="26"/>
  <c r="AU27" i="26"/>
  <c r="AW27" i="26" s="1"/>
  <c r="AW28" i="26" s="1"/>
  <c r="AU67" i="26"/>
  <c r="AW67" i="26" s="1"/>
  <c r="AW68" i="26" s="1"/>
  <c r="S85" i="26"/>
  <c r="AU81" i="26"/>
  <c r="AU82" i="26"/>
  <c r="AV82" i="26" s="1"/>
  <c r="AU93" i="26"/>
  <c r="AW121" i="26"/>
  <c r="AW122" i="26" s="1"/>
  <c r="AT122" i="26"/>
  <c r="AU122" i="26" s="1"/>
  <c r="O126" i="26"/>
  <c r="AU127" i="26"/>
  <c r="AT22" i="26"/>
  <c r="O22" i="26"/>
  <c r="AT34" i="26"/>
  <c r="AU34" i="26" s="1"/>
  <c r="O34" i="26"/>
  <c r="AW82" i="26"/>
  <c r="AV88" i="26"/>
  <c r="AV92" i="26" s="1"/>
  <c r="AW88" i="26"/>
  <c r="AV94" i="26"/>
  <c r="AW94" i="26"/>
  <c r="AV96" i="26"/>
  <c r="AW96" i="26"/>
  <c r="AV98" i="26"/>
  <c r="AW98" i="26"/>
  <c r="AV100" i="26"/>
  <c r="AW100" i="26"/>
  <c r="AV102" i="26"/>
  <c r="AW102" i="26"/>
  <c r="AV104" i="26"/>
  <c r="AW104" i="26"/>
  <c r="AV106" i="26"/>
  <c r="AW106" i="26"/>
  <c r="AV111" i="26"/>
  <c r="AW111" i="26"/>
  <c r="AV113" i="26"/>
  <c r="AW113" i="26"/>
  <c r="AV115" i="26"/>
  <c r="AW115" i="26"/>
  <c r="AV117" i="26"/>
  <c r="AW117" i="26"/>
  <c r="AV119" i="26"/>
  <c r="AW119" i="26"/>
  <c r="AT128" i="26"/>
  <c r="O128" i="26"/>
  <c r="AW147" i="26"/>
  <c r="AV147" i="26"/>
  <c r="O15" i="26"/>
  <c r="AU16" i="26"/>
  <c r="AW16" i="26" s="1"/>
  <c r="AW17" i="26" s="1"/>
  <c r="AT17" i="26"/>
  <c r="O17" i="26"/>
  <c r="AT28" i="26"/>
  <c r="O28" i="26"/>
  <c r="AT64" i="26"/>
  <c r="O64" i="26"/>
  <c r="AM108" i="26"/>
  <c r="AV93" i="26"/>
  <c r="AW93" i="26"/>
  <c r="AV95" i="26"/>
  <c r="AW95" i="26"/>
  <c r="AV97" i="26"/>
  <c r="AW97" i="26"/>
  <c r="AV99" i="26"/>
  <c r="AW99" i="26"/>
  <c r="AV101" i="26"/>
  <c r="AW101" i="26"/>
  <c r="AV103" i="26"/>
  <c r="AW103" i="26"/>
  <c r="AV105" i="26"/>
  <c r="AW105" i="26"/>
  <c r="AV107" i="26"/>
  <c r="AW107" i="26"/>
  <c r="AR110" i="26"/>
  <c r="AU109" i="26"/>
  <c r="AV109" i="26" s="1"/>
  <c r="AV110" i="26" s="1"/>
  <c r="AV112" i="26"/>
  <c r="AW112" i="26"/>
  <c r="AV114" i="26"/>
  <c r="AW114" i="26"/>
  <c r="AV116" i="26"/>
  <c r="AW116" i="26"/>
  <c r="AV118" i="26"/>
  <c r="AW118" i="26"/>
  <c r="AT124" i="26"/>
  <c r="AU124" i="26" s="1"/>
  <c r="O124" i="26"/>
  <c r="AR137" i="26"/>
  <c r="AU137" i="26" s="1"/>
  <c r="K137" i="26"/>
  <c r="AW145" i="26"/>
  <c r="AV145" i="26"/>
  <c r="AA148" i="26"/>
  <c r="AR148" i="26"/>
  <c r="AU148" i="26" s="1"/>
  <c r="AI50" i="26"/>
  <c r="AS50" i="26"/>
  <c r="AU59" i="26"/>
  <c r="AV59" i="26" s="1"/>
  <c r="AV60" i="26" s="1"/>
  <c r="AU61" i="26"/>
  <c r="AW61" i="26" s="1"/>
  <c r="AW62" i="26" s="1"/>
  <c r="AU63" i="26"/>
  <c r="AW63" i="26" s="1"/>
  <c r="AW64" i="26" s="1"/>
  <c r="AU64" i="26"/>
  <c r="AU65" i="26"/>
  <c r="AW65" i="26" s="1"/>
  <c r="AW66" i="26" s="1"/>
  <c r="AU68" i="26"/>
  <c r="AU69" i="26"/>
  <c r="AV69" i="26" s="1"/>
  <c r="AU70" i="26"/>
  <c r="AW70" i="26" s="1"/>
  <c r="AU71" i="26"/>
  <c r="AV71" i="26" s="1"/>
  <c r="AU72" i="26"/>
  <c r="AV72" i="26" s="1"/>
  <c r="AU78" i="26"/>
  <c r="AV78" i="26" s="1"/>
  <c r="AU79" i="26"/>
  <c r="AW79" i="26" s="1"/>
  <c r="AU83" i="26"/>
  <c r="AV83" i="26" s="1"/>
  <c r="AU84" i="26"/>
  <c r="AV84" i="26" s="1"/>
  <c r="AR92" i="26"/>
  <c r="AU120" i="26"/>
  <c r="AU125" i="26"/>
  <c r="AV125" i="26" s="1"/>
  <c r="AV126" i="26" s="1"/>
  <c r="AU126" i="26"/>
  <c r="AU128" i="26"/>
  <c r="AU129" i="26"/>
  <c r="AV129" i="26" s="1"/>
  <c r="AU130" i="26"/>
  <c r="AW130" i="26" s="1"/>
  <c r="AU131" i="26"/>
  <c r="AV131" i="26" s="1"/>
  <c r="AU132" i="26"/>
  <c r="AV132" i="26" s="1"/>
  <c r="AU133" i="26"/>
  <c r="AV133" i="26" s="1"/>
  <c r="AU134" i="26"/>
  <c r="AW134" i="26" s="1"/>
  <c r="AU135" i="26"/>
  <c r="AU138" i="26"/>
  <c r="AV138" i="26" s="1"/>
  <c r="AU139" i="26"/>
  <c r="AW139" i="26" s="1"/>
  <c r="AU141" i="26"/>
  <c r="AV141" i="26" s="1"/>
  <c r="AV142" i="26" s="1"/>
  <c r="AU144" i="26"/>
  <c r="AU146" i="26"/>
  <c r="AU14" i="26"/>
  <c r="AW14" i="26" s="1"/>
  <c r="AU17" i="26"/>
  <c r="AU18" i="26"/>
  <c r="AW18" i="26" s="1"/>
  <c r="AW19" i="26" s="1"/>
  <c r="AU22" i="26"/>
  <c r="AU23" i="26"/>
  <c r="AW23" i="26" s="1"/>
  <c r="AU24" i="26"/>
  <c r="AV24" i="26" s="1"/>
  <c r="AU25" i="26"/>
  <c r="AV25" i="26" s="1"/>
  <c r="AU28" i="26"/>
  <c r="AU29" i="26"/>
  <c r="AV29" i="26" s="1"/>
  <c r="AU30" i="26"/>
  <c r="AV30" i="26" s="1"/>
  <c r="AU35" i="26"/>
  <c r="AW35" i="26" s="1"/>
  <c r="AW36" i="26" s="1"/>
  <c r="AU37" i="26"/>
  <c r="AW37" i="26" s="1"/>
  <c r="AW38" i="26" s="1"/>
  <c r="AU39" i="26"/>
  <c r="AV39" i="26" s="1"/>
  <c r="AV40" i="26" s="1"/>
  <c r="AU41" i="26"/>
  <c r="AV41" i="26" s="1"/>
  <c r="AV42" i="26" s="1"/>
  <c r="AU43" i="26"/>
  <c r="AW43" i="26" s="1"/>
  <c r="AW44" i="26" s="1"/>
  <c r="AU45" i="26"/>
  <c r="AW45" i="26" s="1"/>
  <c r="AW46" i="26" s="1"/>
  <c r="AW48" i="26"/>
  <c r="AV14" i="26"/>
  <c r="AV18" i="26"/>
  <c r="AV19" i="26" s="1"/>
  <c r="AV23" i="26"/>
  <c r="AW29" i="26"/>
  <c r="AW39" i="26"/>
  <c r="AW40" i="26" s="1"/>
  <c r="AV45" i="26"/>
  <c r="AV46" i="26" s="1"/>
  <c r="AW49" i="26"/>
  <c r="AW50" i="26" s="1"/>
  <c r="AV49" i="26"/>
  <c r="AV50" i="26" s="1"/>
  <c r="AW51" i="26"/>
  <c r="AV51" i="26"/>
  <c r="AW52" i="26"/>
  <c r="AV52" i="26"/>
  <c r="AW53" i="26"/>
  <c r="AV53" i="26"/>
  <c r="AW54" i="26"/>
  <c r="AV54" i="26"/>
  <c r="AW55" i="26"/>
  <c r="AV55" i="26"/>
  <c r="AW56" i="26"/>
  <c r="AV56" i="26"/>
  <c r="AW57" i="26"/>
  <c r="AV57" i="26"/>
  <c r="AV74" i="26"/>
  <c r="AU77" i="26"/>
  <c r="AW74" i="26"/>
  <c r="AV76" i="26"/>
  <c r="AW76" i="26"/>
  <c r="AV81" i="26"/>
  <c r="AW81" i="26"/>
  <c r="AV123" i="26"/>
  <c r="AV124" i="26" s="1"/>
  <c r="AW123" i="26"/>
  <c r="AW124" i="26" s="1"/>
  <c r="AV127" i="26"/>
  <c r="AV128" i="26" s="1"/>
  <c r="AW127" i="26"/>
  <c r="AW128" i="26" s="1"/>
  <c r="AV136" i="26"/>
  <c r="AV137" i="26" s="1"/>
  <c r="AW136" i="26"/>
  <c r="AW137" i="26" s="1"/>
  <c r="AF24" i="31"/>
  <c r="AG24" i="31"/>
  <c r="AU15" i="26"/>
  <c r="AV16" i="26"/>
  <c r="AV17" i="26" s="1"/>
  <c r="AU19" i="26"/>
  <c r="AV21" i="26"/>
  <c r="AW21" i="26"/>
  <c r="AU26" i="26"/>
  <c r="AV27" i="26"/>
  <c r="AV28" i="26" s="1"/>
  <c r="AU31" i="26"/>
  <c r="AV32" i="26"/>
  <c r="AW32" i="26"/>
  <c r="AW33" i="26"/>
  <c r="AU46" i="26"/>
  <c r="AW59" i="26"/>
  <c r="AW60" i="26" s="1"/>
  <c r="AV61" i="26"/>
  <c r="AV62" i="26" s="1"/>
  <c r="AV63" i="26"/>
  <c r="AV64" i="26" s="1"/>
  <c r="AV70" i="26"/>
  <c r="AW71" i="26"/>
  <c r="AW72" i="26"/>
  <c r="AW78" i="26"/>
  <c r="AV79" i="26"/>
  <c r="AW83" i="26"/>
  <c r="AW84" i="26"/>
  <c r="AW125" i="26"/>
  <c r="AW126" i="26" s="1"/>
  <c r="AW129" i="26"/>
  <c r="AV130" i="26"/>
  <c r="AW132" i="26"/>
  <c r="AW133" i="26"/>
  <c r="AV134" i="26"/>
  <c r="AT36" i="26"/>
  <c r="AU36" i="26" s="1"/>
  <c r="AT38" i="26"/>
  <c r="AU38" i="26" s="1"/>
  <c r="AT40" i="26"/>
  <c r="AU40" i="26" s="1"/>
  <c r="AT42" i="26"/>
  <c r="AU42" i="26" s="1"/>
  <c r="AT44" i="26"/>
  <c r="AU44" i="26" s="1"/>
  <c r="AR50" i="26"/>
  <c r="AT50" i="26"/>
  <c r="AT58" i="26"/>
  <c r="AU58" i="26" s="1"/>
  <c r="AT60" i="26"/>
  <c r="AU60" i="26" s="1"/>
  <c r="AT62" i="26"/>
  <c r="AU62" i="26" s="1"/>
  <c r="AU66" i="26"/>
  <c r="AR66" i="26"/>
  <c r="AU92" i="26"/>
  <c r="AU110" i="26"/>
  <c r="K140" i="26"/>
  <c r="AR140" i="26"/>
  <c r="AU140" i="26" s="1"/>
  <c r="AF16" i="31"/>
  <c r="AG16" i="31"/>
  <c r="AV67" i="26"/>
  <c r="AV68" i="26" s="1"/>
  <c r="AU87" i="26"/>
  <c r="AW86" i="26"/>
  <c r="AW87" i="26" s="1"/>
  <c r="AW89" i="26"/>
  <c r="AW90" i="26"/>
  <c r="AW91" i="26"/>
  <c r="AW109" i="26"/>
  <c r="AW110" i="26" s="1"/>
  <c r="O122" i="26"/>
  <c r="AV139" i="26"/>
  <c r="AW14" i="29"/>
  <c r="AG15" i="31"/>
  <c r="AF15" i="31"/>
  <c r="AU142" i="26"/>
  <c r="AR142" i="26"/>
  <c r="AU39" i="29"/>
  <c r="AW37" i="29"/>
  <c r="AW39" i="29" s="1"/>
  <c r="AR39" i="29"/>
  <c r="AW12" i="28"/>
  <c r="AW156" i="26" s="1"/>
  <c r="X14" i="30"/>
  <c r="X22" i="30" s="1"/>
  <c r="AV157" i="26" s="1"/>
  <c r="AE26" i="31"/>
  <c r="AG23" i="31"/>
  <c r="AG26" i="31" s="1"/>
  <c r="AF23" i="31"/>
  <c r="AF26" i="31" s="1"/>
  <c r="Y14" i="30"/>
  <c r="Y22" i="30" s="1"/>
  <c r="AW157" i="26" s="1"/>
  <c r="AW25" i="26" l="1"/>
  <c r="AV14" i="29"/>
  <c r="AV40" i="29" s="1"/>
  <c r="AV154" i="26" s="1"/>
  <c r="AW131" i="26"/>
  <c r="AW24" i="26"/>
  <c r="AW26" i="26" s="1"/>
  <c r="AW20" i="26"/>
  <c r="AW41" i="26"/>
  <c r="AW42" i="26" s="1"/>
  <c r="AV43" i="26"/>
  <c r="AV44" i="26" s="1"/>
  <c r="AW69" i="26"/>
  <c r="AW75" i="26"/>
  <c r="AV36" i="29"/>
  <c r="AV158" i="26"/>
  <c r="AW138" i="26"/>
  <c r="AW140" i="26" s="1"/>
  <c r="AV37" i="26"/>
  <c r="AV38" i="26" s="1"/>
  <c r="AV143" i="26"/>
  <c r="AF17" i="31"/>
  <c r="AF27" i="31" s="1"/>
  <c r="AV160" i="26" s="1"/>
  <c r="AW40" i="29"/>
  <c r="AW154" i="26" s="1"/>
  <c r="AV35" i="26"/>
  <c r="AV36" i="26" s="1"/>
  <c r="AW141" i="26"/>
  <c r="AW142" i="26" s="1"/>
  <c r="AU85" i="26"/>
  <c r="AW30" i="26"/>
  <c r="AU73" i="26"/>
  <c r="AW92" i="26"/>
  <c r="AW144" i="26"/>
  <c r="AW148" i="26" s="1"/>
  <c r="AV144" i="26"/>
  <c r="AV108" i="26"/>
  <c r="AW120" i="26"/>
  <c r="AV65" i="26"/>
  <c r="AV66" i="26" s="1"/>
  <c r="AU50" i="26"/>
  <c r="AV77" i="26"/>
  <c r="AW146" i="26"/>
  <c r="AV146" i="26"/>
  <c r="AV148" i="26" s="1"/>
  <c r="AW108" i="26"/>
  <c r="AV120" i="26"/>
  <c r="AG27" i="31"/>
  <c r="AW160" i="26" s="1"/>
  <c r="AV140" i="26"/>
  <c r="AW135" i="26"/>
  <c r="AV80" i="26"/>
  <c r="AV34" i="26"/>
  <c r="AV22" i="26"/>
  <c r="AV85" i="26"/>
  <c r="AW77" i="26"/>
  <c r="AV58" i="26"/>
  <c r="AW31" i="26"/>
  <c r="AW15" i="26"/>
  <c r="AW158" i="26"/>
  <c r="AG17" i="31"/>
  <c r="AV135" i="26"/>
  <c r="AW80" i="26"/>
  <c r="AW73" i="26"/>
  <c r="AV73" i="26"/>
  <c r="AW34" i="26"/>
  <c r="AW22" i="26"/>
  <c r="AW85" i="26"/>
  <c r="AW58" i="26"/>
  <c r="AV31" i="26"/>
  <c r="AV26" i="26"/>
  <c r="AV15" i="26"/>
  <c r="AW149" i="26" l="1"/>
  <c r="AW153" i="26" s="1"/>
  <c r="AW155" i="26" s="1"/>
  <c r="AW161" i="26" s="1"/>
  <c r="AV149" i="26"/>
  <c r="AV153" i="26" s="1"/>
  <c r="AV155" i="26" s="1"/>
  <c r="AV161" i="26" s="1"/>
</calcChain>
</file>

<file path=xl/sharedStrings.xml><?xml version="1.0" encoding="utf-8"?>
<sst xmlns="http://schemas.openxmlformats.org/spreadsheetml/2006/main" count="1032" uniqueCount="281">
  <si>
    <t>Раздел І - ЗА ТЪРГОВСКА РЕАЛИЗАЦИЯ</t>
  </si>
  <si>
    <t>Б. Боеприпаси</t>
  </si>
  <si>
    <t>№ по ред</t>
  </si>
  <si>
    <t xml:space="preserve">                                                 № по ЕНС в ИС   "Логистика на БА"</t>
  </si>
  <si>
    <t>мярка</t>
  </si>
  <si>
    <t>партида</t>
  </si>
  <si>
    <t xml:space="preserve">година </t>
  </si>
  <si>
    <t>завод</t>
  </si>
  <si>
    <t>22680-КАРЛОВО</t>
  </si>
  <si>
    <t>22700-КОСТЕНЕЦ</t>
  </si>
  <si>
    <t>22720-СМЯДОВО</t>
  </si>
  <si>
    <t>22780-ДОЛНО КАМАРЦИ</t>
  </si>
  <si>
    <t>24480-ЛОВЕЧ</t>
  </si>
  <si>
    <t>26690-ПАВЛИКЕНИ</t>
  </si>
  <si>
    <t>28130-СТРАЖИЦА</t>
  </si>
  <si>
    <t>34660-СЛИВЕН</t>
  </si>
  <si>
    <t>42610-КОЗАРСКО</t>
  </si>
  <si>
    <t>ВСИЧКО</t>
  </si>
  <si>
    <t>Метал на гилзата</t>
  </si>
  <si>
    <t>Вид на взривателя</t>
  </si>
  <si>
    <t>От всичкото</t>
  </si>
  <si>
    <t>За единична</t>
  </si>
  <si>
    <t>Нето тегло на 1 БП (кг.)</t>
  </si>
  <si>
    <t>Забележка</t>
  </si>
  <si>
    <t>количество</t>
  </si>
  <si>
    <t>опаковка (сандък)</t>
  </si>
  <si>
    <t>НАИМЕНОВАНИЕ</t>
  </si>
  <si>
    <t>количество по категории и всичко</t>
  </si>
  <si>
    <t>Бруто тегло (тона)</t>
  </si>
  <si>
    <t>Нето тегло (тона)</t>
  </si>
  <si>
    <t>Приведени в СВ</t>
  </si>
  <si>
    <t>Нехерметични</t>
  </si>
  <si>
    <t>бруто тегло (кг.)</t>
  </si>
  <si>
    <t>количество БП</t>
  </si>
  <si>
    <t>к-я 1</t>
  </si>
  <si>
    <t>к-я 2</t>
  </si>
  <si>
    <t>к-я 3</t>
  </si>
  <si>
    <t>Всичко</t>
  </si>
  <si>
    <t>ДОПЪЛНЕНИЕ</t>
  </si>
  <si>
    <t>Раздел І "ЗА ТЪРГОВСКА РЕАЛИЗАЦИЯ"</t>
  </si>
  <si>
    <t>КОМАНДВАНЕ ЗА ЛОГИСТИЧНА ПОДДРЪЖКА</t>
  </si>
  <si>
    <t xml:space="preserve">1. Класически боеприпаси по чл. 86, ал. 2, т. 1, буква "а" </t>
  </si>
  <si>
    <t>А.Боеприпаси първа, втора категория и трета категория</t>
  </si>
  <si>
    <t>1</t>
  </si>
  <si>
    <t>51.1746</t>
  </si>
  <si>
    <t>5,45х39 мм патрон с обикновен куршум за АК-74</t>
  </si>
  <si>
    <t>бр.</t>
  </si>
  <si>
    <t>Х10</t>
  </si>
  <si>
    <t>89</t>
  </si>
  <si>
    <t>10</t>
  </si>
  <si>
    <t>стомана</t>
  </si>
  <si>
    <t>Всичко:</t>
  </si>
  <si>
    <t>51.1817</t>
  </si>
  <si>
    <t>7,62х25 мм патрон за обикновен и картечен пистолет</t>
  </si>
  <si>
    <t>00</t>
  </si>
  <si>
    <t>месинг</t>
  </si>
  <si>
    <t>51.1798</t>
  </si>
  <si>
    <t>7,62 мм патрон обр. 908/30 г. с лек куршум обр. 908 г.</t>
  </si>
  <si>
    <t>8</t>
  </si>
  <si>
    <t>52</t>
  </si>
  <si>
    <t>51.1796</t>
  </si>
  <si>
    <t>7,62 мм патрон обр. 1908/30г. с куршум със стоманен сърдечник</t>
  </si>
  <si>
    <t>Д68</t>
  </si>
  <si>
    <t>68</t>
  </si>
  <si>
    <t>17</t>
  </si>
  <si>
    <t>51.1787</t>
  </si>
  <si>
    <t xml:space="preserve">7,62 мм патрон обр. 43 г. с трасиращ куршум Т-45 </t>
  </si>
  <si>
    <t>С04</t>
  </si>
  <si>
    <t>79</t>
  </si>
  <si>
    <t>Р57</t>
  </si>
  <si>
    <t>81</t>
  </si>
  <si>
    <t>51.1826</t>
  </si>
  <si>
    <t>7,65 мм патрон за обикновен  пистолет</t>
  </si>
  <si>
    <t>51.1709</t>
  </si>
  <si>
    <t>12,7 мм патрон с бронeбойно запалителен  куршум  Б-32</t>
  </si>
  <si>
    <t>3</t>
  </si>
  <si>
    <t>53</t>
  </si>
  <si>
    <t>П3</t>
  </si>
  <si>
    <t>45</t>
  </si>
  <si>
    <t>ЗДЗ</t>
  </si>
  <si>
    <t>51.1710</t>
  </si>
  <si>
    <t>12,7 мм патрон с бронeбойно запалителен трасиращ куршум БЗТ</t>
  </si>
  <si>
    <t>П52</t>
  </si>
  <si>
    <t>49</t>
  </si>
  <si>
    <t>711</t>
  </si>
  <si>
    <t>75</t>
  </si>
  <si>
    <t>233</t>
  </si>
  <si>
    <t>51.1588</t>
  </si>
  <si>
    <t xml:space="preserve">Ръчна граната настъпателна РГ-42 </t>
  </si>
  <si>
    <t>51.1595</t>
  </si>
  <si>
    <t>Ръчна граната отбранителна РГО-78 с готови поразяващи елементи</t>
  </si>
  <si>
    <t>51.2567</t>
  </si>
  <si>
    <t>Ръчна граната настъпателна РГД-5</t>
  </si>
  <si>
    <t>51.1522</t>
  </si>
  <si>
    <t>Изстрел РПГ-22 "НЕТО"</t>
  </si>
  <si>
    <t>2</t>
  </si>
  <si>
    <t>87</t>
  </si>
  <si>
    <t>11</t>
  </si>
  <si>
    <t>51.2642</t>
  </si>
  <si>
    <t>Изстрел  ПГ - 7ВБ</t>
  </si>
  <si>
    <t>86</t>
  </si>
  <si>
    <t>57 мм изстрел за С-60 с ОТ снаряд</t>
  </si>
  <si>
    <t>МГЗ-57</t>
  </si>
  <si>
    <t>100 мм изстрел с бронебойно-подкалибрен снаряд с отделящо се дънно за БС-3,ТО,Д-10Т</t>
  </si>
  <si>
    <t>100 мм изстрел УБР-3 с БТ снаряд БР-412Б за ТО</t>
  </si>
  <si>
    <t xml:space="preserve">месинг </t>
  </si>
  <si>
    <t>ДБР-2</t>
  </si>
  <si>
    <t>МД-8</t>
  </si>
  <si>
    <t>51.98</t>
  </si>
  <si>
    <t>122мм изстрел ВОФ-5 с ОФ снаряд ОФ-462 и НПЗ за 2С1, Д-30</t>
  </si>
  <si>
    <t>РГМ-2</t>
  </si>
  <si>
    <t>51.99</t>
  </si>
  <si>
    <t>122мм изстрел ВОФ-5 с ОФ снаряд ОФ-462 и ПЗ за 2С1, Д-30</t>
  </si>
  <si>
    <t>122мм изстрел ВОФ-5 с ОФ снаряд ОФ-462 и ПЗ за 2С1, Д-30 - без взривател</t>
  </si>
  <si>
    <t>122 мм  осколъчно фугасен снаряд (ОФ-462) за 2С1, Д-30 с меден водещ пояс и със стоманена гилза без БЗ</t>
  </si>
  <si>
    <t>122мм изстрел осколъчно фугасен ВОФ-463 със снаряд ОФ-462 с ППЗ за М-30</t>
  </si>
  <si>
    <t>122мм изстрел 3ВБП-463 с кумулативен снаряд и ППЗ за М-30 (без взривател)</t>
  </si>
  <si>
    <t>122мм изстрел ВС-463М с осветителен снаряд и ППЗ за М-30 не к-т</t>
  </si>
  <si>
    <t>122мм изстрел В3-463 с димен снаряд за М-30 (без взривател)</t>
  </si>
  <si>
    <t xml:space="preserve">122мм изстрел ВА-463 с агитационен снаряд и ППЗ М-30 </t>
  </si>
  <si>
    <t>Т-7</t>
  </si>
  <si>
    <t>122мм агитационен изстрел за М-30 без запалка</t>
  </si>
  <si>
    <t>122 мм изстрел ВПВМ-2МУ за г-ца М-30</t>
  </si>
  <si>
    <t>122мм снаряд ОФ-462 за М-30, Д-30 с меден водящ пояс</t>
  </si>
  <si>
    <t>Разривен заряд за 122мм г-ца обр.38г. М-30 с димен снаряд</t>
  </si>
  <si>
    <t>130 мм изстрел ВОФ-482В с ОФ снаряд ОФ-482М и ППЗ за М-46</t>
  </si>
  <si>
    <t>В-429</t>
  </si>
  <si>
    <t>няма такава партия</t>
  </si>
  <si>
    <t>130 мм изстрел с ОФ снаряд и НПЗ за М-46</t>
  </si>
  <si>
    <t>В-429Е</t>
  </si>
  <si>
    <t>51.1571</t>
  </si>
  <si>
    <t xml:space="preserve">  ПТУР 9М14М "Малютка"</t>
  </si>
  <si>
    <t>02</t>
  </si>
  <si>
    <t>51.576</t>
  </si>
  <si>
    <t xml:space="preserve">  23 мм изстрел  УБТ  за вкладна цев</t>
  </si>
  <si>
    <t>51.579</t>
  </si>
  <si>
    <t xml:space="preserve">  23 мм изстрел  УОФЗТ за ЗУ-23</t>
  </si>
  <si>
    <t xml:space="preserve">  Изстрел РПГ-22 "НЕТО"</t>
  </si>
  <si>
    <t>ВП-22</t>
  </si>
  <si>
    <t>6</t>
  </si>
  <si>
    <t>4</t>
  </si>
  <si>
    <t>9</t>
  </si>
  <si>
    <t>51.348</t>
  </si>
  <si>
    <t>81 мм изстрел за система "Туча-2" с димна граната 3Д-6</t>
  </si>
  <si>
    <t>116мм изстрел с реактивен осветителен снаряд FLG-5000 L4 без Т-7</t>
  </si>
  <si>
    <t>5-5</t>
  </si>
  <si>
    <t>203V</t>
  </si>
  <si>
    <t>6-5</t>
  </si>
  <si>
    <t>Капсулна втулка КВ-4</t>
  </si>
  <si>
    <t>Взривател МГ-УЧ</t>
  </si>
  <si>
    <t>ВСИЧКО:</t>
  </si>
  <si>
    <t>Кл.БП-КЛП</t>
  </si>
  <si>
    <t>Кл.БП-СВ</t>
  </si>
  <si>
    <t>Кл.БП-Всичко:</t>
  </si>
  <si>
    <t>АСП-СВ</t>
  </si>
  <si>
    <t>АСП-ВВС</t>
  </si>
  <si>
    <t>АСП-Всичко:</t>
  </si>
  <si>
    <t>Инж.БП-КЛП</t>
  </si>
  <si>
    <t>МБП-ВМС</t>
  </si>
  <si>
    <t>Общо:</t>
  </si>
  <si>
    <r>
      <rPr>
        <b/>
        <sz val="12"/>
        <rFont val="Arial"/>
        <charset val="204"/>
      </rPr>
      <t>№</t>
    </r>
    <r>
      <rPr>
        <b/>
        <sz val="9"/>
        <rFont val="Times New Roman"/>
        <charset val="204"/>
      </rPr>
      <t xml:space="preserve"> по ЕСН и ИС "Логистика на БА"</t>
    </r>
  </si>
  <si>
    <t xml:space="preserve">ЕМК-Наименование </t>
  </si>
  <si>
    <t>година</t>
  </si>
  <si>
    <t>22220-Сливен</t>
  </si>
  <si>
    <t>24490-Асеновград</t>
  </si>
  <si>
    <t>22 160-Плевен</t>
  </si>
  <si>
    <t>34750-Карлово</t>
  </si>
  <si>
    <t>32450-Мокрен</t>
  </si>
  <si>
    <t>44200 - Стара Загора</t>
  </si>
  <si>
    <t>52590 -Ямбол</t>
  </si>
  <si>
    <t>54100 -Ямбол</t>
  </si>
  <si>
    <t>54140 -Стара Загора</t>
  </si>
  <si>
    <t>всичко</t>
  </si>
  <si>
    <t>метал на гилзата</t>
  </si>
  <si>
    <t>вид на взривателя</t>
  </si>
  <si>
    <t>от всичкото количество</t>
  </si>
  <si>
    <t>за ед. опаковка</t>
  </si>
  <si>
    <t>нето тегло на БП /кг./</t>
  </si>
  <si>
    <t>количества по кат.</t>
  </si>
  <si>
    <t>кат.1</t>
  </si>
  <si>
    <t>кат.2</t>
  </si>
  <si>
    <t>кат.3</t>
  </si>
  <si>
    <t>бруто тегло /т/</t>
  </si>
  <si>
    <t>нето тегло /т/</t>
  </si>
  <si>
    <t>приведено в СВ</t>
  </si>
  <si>
    <t>Нехерметично</t>
  </si>
  <si>
    <t>бруто тегло /кг./</t>
  </si>
  <si>
    <t>РАЗДЕЛ-I  За търговска реализация</t>
  </si>
  <si>
    <t>СУХОПЪТНИ ВОЙСКИ</t>
  </si>
  <si>
    <t>Класически боеприпаси по чл. 86, ал. 2, т. 1, буква "а"</t>
  </si>
  <si>
    <t>14х</t>
  </si>
  <si>
    <t>14х23</t>
  </si>
  <si>
    <t>Боеприпаси, 1  к-я</t>
  </si>
  <si>
    <t>51.0880</t>
  </si>
  <si>
    <t>Взривател В-429</t>
  </si>
  <si>
    <t>бр</t>
  </si>
  <si>
    <t>5</t>
  </si>
  <si>
    <t>51.0883</t>
  </si>
  <si>
    <t>Взривател В-429Е</t>
  </si>
  <si>
    <t>7</t>
  </si>
  <si>
    <t>12</t>
  </si>
  <si>
    <t>13</t>
  </si>
  <si>
    <t>14</t>
  </si>
  <si>
    <t>15</t>
  </si>
  <si>
    <t>16</t>
  </si>
  <si>
    <t>18</t>
  </si>
  <si>
    <t>19</t>
  </si>
  <si>
    <t>20</t>
  </si>
  <si>
    <t>21</t>
  </si>
  <si>
    <t>122 мм ОФ снаряд за 2С1</t>
  </si>
  <si>
    <t>РАЗДЕЛ I  "За търговска реализация"</t>
  </si>
  <si>
    <t>АСП по чл. 86, ал. 2, т. 1, буква "а"</t>
  </si>
  <si>
    <t>АГИТАБ 500-300</t>
  </si>
  <si>
    <t>АГИТАБ 250-85</t>
  </si>
  <si>
    <t>№ по ЕНС в ИС „Логистика на БА</t>
  </si>
  <si>
    <t>Наименование</t>
  </si>
  <si>
    <t>Мярка</t>
  </si>
  <si>
    <t>Партида</t>
  </si>
  <si>
    <t>Година</t>
  </si>
  <si>
    <t>Завод</t>
  </si>
  <si>
    <t>в.ф. 26810 - Поповица</t>
  </si>
  <si>
    <t>в.ф. 28000 - Граф Игнатиево</t>
  </si>
  <si>
    <t>в.ф. 26030 - Безмер</t>
  </si>
  <si>
    <t>От всичкото количество</t>
  </si>
  <si>
    <t>За единична опаковка (сандък)</t>
  </si>
  <si>
    <t>Нето тегло на 1 БП (кг)</t>
  </si>
  <si>
    <t>количества по категории и всичко</t>
  </si>
  <si>
    <t>Бруто тегло (кг)</t>
  </si>
  <si>
    <t>Количество БП</t>
  </si>
  <si>
    <t xml:space="preserve">РАЗДЕЛ І "За търговска реализация" </t>
  </si>
  <si>
    <t>ВОЕННОВЪЗДУШНИ СИЛИ</t>
  </si>
  <si>
    <t>АСП по чл.86, ал.2, т.1, буква "а"</t>
  </si>
  <si>
    <t>50.383</t>
  </si>
  <si>
    <t xml:space="preserve">Бомба авиационна практическа П 50 - 75  </t>
  </si>
  <si>
    <t>50.699</t>
  </si>
  <si>
    <t>Заряд  усилващ челен за бомба авиационна осколочно фугасна ОФАБ - 100 НВ</t>
  </si>
  <si>
    <t>-</t>
  </si>
  <si>
    <t>50.700</t>
  </si>
  <si>
    <t>Заряд  усилващ челен за бомба авиационна осколочно фугасна ОФАБ 100-120</t>
  </si>
  <si>
    <t>УЧЕБНИ, РАЗРЕЗИ И МАКЕТИ</t>
  </si>
  <si>
    <t>50.617</t>
  </si>
  <si>
    <t>Изделие 62МК - макет</t>
  </si>
  <si>
    <t>50.613</t>
  </si>
  <si>
    <t>Изделие 310, макет</t>
  </si>
  <si>
    <t>Изделие 380, макет</t>
  </si>
  <si>
    <t>Изделие 320, макет</t>
  </si>
  <si>
    <t>50.217</t>
  </si>
  <si>
    <t>Изделие 454КУД - Учебно действие за изделие 310А (макет)</t>
  </si>
  <si>
    <t>0 7</t>
  </si>
  <si>
    <t>32020-ВАРНА</t>
  </si>
  <si>
    <t>34960-ВАРНА</t>
  </si>
  <si>
    <t>36940-ВАРНА</t>
  </si>
  <si>
    <t>26420-РОСЕН</t>
  </si>
  <si>
    <t>44320-СЕНОКОС</t>
  </si>
  <si>
    <t>№ по ЕНС в ИС „Рила на БА“</t>
  </si>
  <si>
    <t xml:space="preserve">Наименование на боеприпасите </t>
  </si>
  <si>
    <t>по категории и всичко</t>
  </si>
  <si>
    <t>Бруто</t>
  </si>
  <si>
    <t>Нето</t>
  </si>
  <si>
    <t>тегло</t>
  </si>
  <si>
    <t>(тона)</t>
  </si>
  <si>
    <t>РАЗДЕЛ І "ЗА ТЪРГОВСКА РЕАЛИЗАЦИЯ"</t>
  </si>
  <si>
    <t>ВОЕННОМОРСКИ СИЛИ</t>
  </si>
  <si>
    <t>Морски БП по чл. 86, ал. 2, т. 1, буква "а"</t>
  </si>
  <si>
    <t>51/579</t>
  </si>
  <si>
    <t>23 мм с ОФЗТ снаряд</t>
  </si>
  <si>
    <t xml:space="preserve">бр. </t>
  </si>
  <si>
    <t>А55</t>
  </si>
  <si>
    <t>МГ-25</t>
  </si>
  <si>
    <t>Б10</t>
  </si>
  <si>
    <t>57/1067</t>
  </si>
  <si>
    <t>БЗО за торпедо СЭТ-53</t>
  </si>
  <si>
    <t>57/22</t>
  </si>
  <si>
    <t xml:space="preserve">30/65 мм изстрели УБР - 83                       </t>
  </si>
  <si>
    <t>МГ-31</t>
  </si>
  <si>
    <t>57/23</t>
  </si>
  <si>
    <t xml:space="preserve">30/65 мм изстрели УОФ - 83                       </t>
  </si>
  <si>
    <t>30 мм изстрел УОФ-83</t>
  </si>
  <si>
    <t xml:space="preserve">30 мм изстрел УОФ-83 </t>
  </si>
  <si>
    <t>51.651</t>
  </si>
  <si>
    <t>100мм  изстрел УОФ3 с осколъчно фугасен снаряд ОФ-15 и ПЗ за МТ-12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</si>
</sst>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&quot;лв&quot;_-;\-* #,##0.00\ &quot;лв&quot;_-;_-* &quot;-&quot;??\ &quot;лв&quot;_-;_-@_-"/>
    <numFmt numFmtId="165" formatCode="#,##0.0000"/>
    <numFmt numFmtId="166" formatCode="#,##0.000"/>
    <numFmt numFmtId="167" formatCode="0.0000"/>
    <numFmt numFmtId="168" formatCode="#,##0.0"/>
    <numFmt numFmtId="169" formatCode="0.000"/>
    <numFmt numFmtId="170" formatCode="0.000000000"/>
    <numFmt numFmtId="171" formatCode="0.0000000"/>
  </numFmts>
  <fonts count="44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indexed="30"/>
      <name val="Times New Roman"/>
      <charset val="204"/>
    </font>
    <font>
      <sz val="11"/>
      <name val="Calibri"/>
      <charset val="134"/>
    </font>
    <font>
      <sz val="11"/>
      <color indexed="30"/>
      <name val="Calibri"/>
      <charset val="134"/>
    </font>
    <font>
      <b/>
      <u/>
      <sz val="12"/>
      <color rgb="FF0070C0"/>
      <name val="Times New Roman"/>
      <charset val="204"/>
    </font>
    <font>
      <b/>
      <sz val="12"/>
      <name val="Times New Roman"/>
      <charset val="204"/>
    </font>
    <font>
      <sz val="14"/>
      <name val="Times New Roman"/>
      <charset val="204"/>
    </font>
    <font>
      <b/>
      <sz val="14"/>
      <name val="Times New Roman"/>
      <charset val="204"/>
    </font>
    <font>
      <sz val="13"/>
      <name val="Times New Roman"/>
      <charset val="204"/>
    </font>
    <font>
      <b/>
      <sz val="13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Arial"/>
      <charset val="204"/>
    </font>
    <font>
      <b/>
      <sz val="12"/>
      <name val="Arial"/>
      <charset val="204"/>
    </font>
    <font>
      <b/>
      <sz val="11"/>
      <name val="Times New Roman"/>
      <charset val="204"/>
    </font>
    <font>
      <b/>
      <sz val="8"/>
      <name val="Arial"/>
      <charset val="204"/>
    </font>
    <font>
      <b/>
      <sz val="9"/>
      <name val="Times New Roman"/>
      <charset val="204"/>
    </font>
    <font>
      <sz val="12"/>
      <color indexed="9"/>
      <name val="Times New Roman"/>
      <charset val="204"/>
    </font>
    <font>
      <sz val="11"/>
      <name val="Calibri"/>
      <charset val="204"/>
    </font>
    <font>
      <b/>
      <sz val="11"/>
      <name val="Calibri"/>
      <charset val="204"/>
    </font>
    <font>
      <sz val="11"/>
      <name val="Calibri"/>
      <charset val="134"/>
      <scheme val="minor"/>
    </font>
    <font>
      <sz val="10"/>
      <name val="Calibri"/>
      <charset val="204"/>
    </font>
    <font>
      <b/>
      <sz val="14"/>
      <color rgb="FF0070C0"/>
      <name val="Times New Roman"/>
      <charset val="204"/>
    </font>
    <font>
      <sz val="9"/>
      <name val="Times New Roman"/>
      <charset val="20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0"/>
      <name val="Calibri"/>
      <charset val="204"/>
    </font>
    <font>
      <sz val="11"/>
      <color indexed="8"/>
      <name val="Calibri"/>
      <charset val="204"/>
    </font>
    <font>
      <b/>
      <sz val="11"/>
      <color indexed="8"/>
      <name val="Calibri"/>
      <charset val="204"/>
    </font>
    <font>
      <sz val="12"/>
      <color indexed="8"/>
      <name val="Calibri"/>
      <charset val="204"/>
    </font>
    <font>
      <b/>
      <sz val="12"/>
      <name val="Calibri"/>
      <charset val="204"/>
    </font>
    <font>
      <sz val="10"/>
      <name val="Arial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204"/>
      <scheme val="minor"/>
    </font>
    <font>
      <sz val="11"/>
      <color indexed="8"/>
      <name val="Calibri"/>
      <charset val="134"/>
    </font>
    <font>
      <sz val="10"/>
      <name val="Helv"/>
      <charset val="204"/>
    </font>
    <font>
      <sz val="11"/>
      <color theme="1"/>
      <name val="Calibri"/>
      <charset val="13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9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2065187536243"/>
        <bgColor indexed="27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5">
    <xf numFmtId="0" fontId="0" fillId="0" borderId="0"/>
    <xf numFmtId="0" fontId="33" fillId="0" borderId="0"/>
    <xf numFmtId="0" fontId="13" fillId="0" borderId="0"/>
    <xf numFmtId="0" fontId="32" fillId="0" borderId="0"/>
    <xf numFmtId="0" fontId="13" fillId="0" borderId="0"/>
    <xf numFmtId="0" fontId="32" fillId="0" borderId="0"/>
    <xf numFmtId="0" fontId="13" fillId="0" borderId="0"/>
    <xf numFmtId="0" fontId="1" fillId="0" borderId="0"/>
    <xf numFmtId="0" fontId="13" fillId="0" borderId="0"/>
    <xf numFmtId="0" fontId="32" fillId="0" borderId="0"/>
    <xf numFmtId="164" fontId="7" fillId="0" borderId="0" applyFont="0" applyFill="0" applyBorder="0" applyAlignment="0" applyProtection="0"/>
    <xf numFmtId="0" fontId="32" fillId="0" borderId="0"/>
    <xf numFmtId="0" fontId="37" fillId="0" borderId="0"/>
    <xf numFmtId="0" fontId="1" fillId="0" borderId="0"/>
    <xf numFmtId="0" fontId="32" fillId="0" borderId="0"/>
    <xf numFmtId="0" fontId="34" fillId="0" borderId="0"/>
    <xf numFmtId="0" fontId="32" fillId="0" borderId="0"/>
    <xf numFmtId="0" fontId="7" fillId="0" borderId="0"/>
    <xf numFmtId="0" fontId="13" fillId="0" borderId="0"/>
    <xf numFmtId="0" fontId="32" fillId="0" borderId="0"/>
    <xf numFmtId="0" fontId="34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28" fillId="0" borderId="0"/>
    <xf numFmtId="0" fontId="13" fillId="0" borderId="0"/>
    <xf numFmtId="0" fontId="28" fillId="0" borderId="0"/>
    <xf numFmtId="0" fontId="7" fillId="0" borderId="0"/>
    <xf numFmtId="0" fontId="13" fillId="0" borderId="0"/>
    <xf numFmtId="0" fontId="32" fillId="0" borderId="0"/>
    <xf numFmtId="0" fontId="7" fillId="0" borderId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  <xf numFmtId="0" fontId="13" fillId="0" borderId="0"/>
    <xf numFmtId="0" fontId="1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3" fillId="0" borderId="0"/>
    <xf numFmtId="0" fontId="13" fillId="0" borderId="0"/>
    <xf numFmtId="0" fontId="35" fillId="0" borderId="0"/>
    <xf numFmtId="0" fontId="11" fillId="0" borderId="0"/>
    <xf numFmtId="0" fontId="37" fillId="0" borderId="0"/>
    <xf numFmtId="0" fontId="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/>
  </cellStyleXfs>
  <cellXfs count="544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2" borderId="0" xfId="0" applyFont="1" applyFill="1" applyAlignment="1"/>
    <xf numFmtId="0" fontId="2" fillId="3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49" fontId="1" fillId="4" borderId="1" xfId="59" applyNumberFormat="1" applyFont="1" applyFill="1" applyBorder="1" applyAlignment="1">
      <alignment horizontal="center" vertical="center" textRotation="90"/>
    </xf>
    <xf numFmtId="49" fontId="1" fillId="4" borderId="2" xfId="59" applyNumberFormat="1" applyFont="1" applyFill="1" applyBorder="1" applyAlignment="1">
      <alignment horizontal="center" vertical="center"/>
    </xf>
    <xf numFmtId="0" fontId="1" fillId="4" borderId="3" xfId="59" applyNumberFormat="1" applyFont="1" applyFill="1" applyBorder="1" applyAlignment="1">
      <alignment horizontal="center" vertical="center"/>
    </xf>
    <xf numFmtId="0" fontId="1" fillId="4" borderId="4" xfId="59" applyNumberFormat="1" applyFont="1" applyFill="1" applyBorder="1" applyAlignment="1">
      <alignment horizontal="center" vertical="center" textRotation="90"/>
    </xf>
    <xf numFmtId="0" fontId="1" fillId="4" borderId="5" xfId="59" applyNumberFormat="1" applyFont="1" applyFill="1" applyBorder="1" applyAlignment="1">
      <alignment horizontal="center" vertical="center" textRotation="90"/>
    </xf>
    <xf numFmtId="0" fontId="1" fillId="4" borderId="1" xfId="59" applyNumberFormat="1" applyFont="1" applyFill="1" applyBorder="1" applyAlignment="1">
      <alignment horizontal="center" vertical="center" textRotation="90"/>
    </xf>
    <xf numFmtId="49" fontId="1" fillId="4" borderId="6" xfId="59" applyNumberFormat="1" applyFont="1" applyFill="1" applyBorder="1" applyAlignment="1">
      <alignment horizontal="center" vertical="center"/>
    </xf>
    <xf numFmtId="0" fontId="1" fillId="4" borderId="7" xfId="59" applyNumberFormat="1" applyFont="1" applyFill="1" applyBorder="1" applyAlignment="1">
      <alignment horizontal="center" vertical="center"/>
    </xf>
    <xf numFmtId="49" fontId="1" fillId="4" borderId="6" xfId="59" applyNumberFormat="1" applyFont="1" applyFill="1" applyBorder="1" applyAlignment="1">
      <alignment horizontal="center" vertical="center" wrapText="1"/>
    </xf>
    <xf numFmtId="3" fontId="1" fillId="4" borderId="6" xfId="64" applyNumberFormat="1" applyFont="1" applyFill="1" applyBorder="1" applyAlignment="1">
      <alignment horizontal="centerContinuous" vertical="center"/>
    </xf>
    <xf numFmtId="3" fontId="1" fillId="4" borderId="2" xfId="64" applyNumberFormat="1" applyFont="1" applyFill="1" applyBorder="1" applyAlignment="1">
      <alignment vertical="center"/>
    </xf>
    <xf numFmtId="3" fontId="1" fillId="4" borderId="6" xfId="59" applyNumberFormat="1" applyFont="1" applyFill="1" applyBorder="1" applyAlignment="1">
      <alignment horizontal="center" vertical="center" wrapText="1"/>
    </xf>
    <xf numFmtId="49" fontId="1" fillId="4" borderId="8" xfId="59" applyNumberFormat="1" applyFont="1" applyFill="1" applyBorder="1" applyAlignment="1">
      <alignment horizontal="center" vertical="center"/>
    </xf>
    <xf numFmtId="0" fontId="1" fillId="4" borderId="9" xfId="59" applyNumberFormat="1" applyFont="1" applyFill="1" applyBorder="1" applyAlignment="1">
      <alignment horizontal="center" vertical="center"/>
    </xf>
    <xf numFmtId="3" fontId="1" fillId="4" borderId="8" xfId="59" applyNumberFormat="1" applyFont="1" applyFill="1" applyBorder="1" applyAlignment="1">
      <alignment horizontal="center" vertical="center" wrapText="1"/>
    </xf>
    <xf numFmtId="0" fontId="5" fillId="0" borderId="5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5" xfId="59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5" xfId="63" applyNumberFormat="1" applyFont="1" applyFill="1" applyBorder="1" applyAlignment="1">
      <alignment horizontal="left" vertical="center"/>
    </xf>
    <xf numFmtId="0" fontId="6" fillId="0" borderId="5" xfId="65" applyFont="1" applyFill="1" applyBorder="1" applyAlignment="1">
      <alignment horizontal="left" vertical="center"/>
    </xf>
    <xf numFmtId="0" fontId="1" fillId="0" borderId="5" xfId="0" applyFont="1" applyFill="1" applyBorder="1" applyAlignment="1"/>
    <xf numFmtId="0" fontId="1" fillId="0" borderId="5" xfId="0" applyFont="1" applyFill="1" applyBorder="1" applyAlignment="1">
      <alignment horizontal="center"/>
    </xf>
    <xf numFmtId="0" fontId="6" fillId="0" borderId="5" xfId="59" applyNumberFormat="1" applyFont="1" applyFill="1" applyBorder="1" applyAlignment="1">
      <alignment horizontal="right" vertical="center"/>
    </xf>
    <xf numFmtId="0" fontId="1" fillId="0" borderId="5" xfId="27" applyFont="1" applyFill="1" applyBorder="1" applyAlignment="1">
      <alignment horizontal="center" vertical="center"/>
    </xf>
    <xf numFmtId="0" fontId="1" fillId="0" borderId="5" xfId="27" applyFont="1" applyFill="1" applyBorder="1" applyAlignment="1">
      <alignment vertical="center"/>
    </xf>
    <xf numFmtId="0" fontId="1" fillId="0" borderId="5" xfId="27" applyFont="1" applyFill="1" applyBorder="1" applyAlignment="1">
      <alignment horizontal="center" vertical="top"/>
    </xf>
    <xf numFmtId="0" fontId="1" fillId="0" borderId="5" xfId="62" applyFont="1" applyFill="1" applyBorder="1" applyAlignment="1">
      <alignment horizontal="center" vertical="top"/>
    </xf>
    <xf numFmtId="0" fontId="1" fillId="0" borderId="5" xfId="0" applyFont="1" applyFill="1" applyBorder="1" applyAlignment="1">
      <alignment wrapText="1"/>
    </xf>
    <xf numFmtId="0" fontId="1" fillId="0" borderId="5" xfId="62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6" fillId="3" borderId="5" xfId="59" applyNumberFormat="1" applyFont="1" applyFill="1" applyBorder="1" applyAlignment="1">
      <alignment horizontal="right" vertical="center"/>
    </xf>
    <xf numFmtId="3" fontId="1" fillId="4" borderId="0" xfId="64" applyNumberFormat="1" applyFont="1" applyFill="1" applyBorder="1" applyAlignment="1">
      <alignment horizontal="centerContinuous" vertical="center"/>
    </xf>
    <xf numFmtId="3" fontId="1" fillId="4" borderId="14" xfId="64" applyNumberFormat="1" applyFont="1" applyFill="1" applyBorder="1" applyAlignment="1">
      <alignment horizontal="centerContinuous" vertical="center"/>
    </xf>
    <xf numFmtId="3" fontId="1" fillId="4" borderId="3" xfId="64" applyNumberFormat="1" applyFont="1" applyFill="1" applyBorder="1" applyAlignment="1">
      <alignment vertical="center"/>
    </xf>
    <xf numFmtId="3" fontId="1" fillId="4" borderId="10" xfId="64" applyNumberFormat="1" applyFont="1" applyFill="1" applyBorder="1" applyAlignment="1">
      <alignment vertical="center"/>
    </xf>
    <xf numFmtId="3" fontId="1" fillId="4" borderId="7" xfId="59" applyNumberFormat="1" applyFont="1" applyFill="1" applyBorder="1" applyAlignment="1">
      <alignment horizontal="center" vertical="center" wrapText="1"/>
    </xf>
    <xf numFmtId="3" fontId="1" fillId="4" borderId="0" xfId="59" applyNumberFormat="1" applyFont="1" applyFill="1" applyBorder="1" applyAlignment="1">
      <alignment horizontal="center" vertical="center" wrapText="1"/>
    </xf>
    <xf numFmtId="3" fontId="1" fillId="4" borderId="9" xfId="59" applyNumberFormat="1" applyFont="1" applyFill="1" applyBorder="1" applyAlignment="1">
      <alignment horizontal="center" vertical="center" wrapText="1"/>
    </xf>
    <xf numFmtId="3" fontId="1" fillId="4" borderId="12" xfId="59" applyNumberFormat="1" applyFont="1" applyFill="1" applyBorder="1" applyAlignment="1">
      <alignment horizontal="center" vertical="center" wrapText="1"/>
    </xf>
    <xf numFmtId="3" fontId="1" fillId="0" borderId="5" xfId="27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3" fontId="1" fillId="4" borderId="8" xfId="64" applyNumberFormat="1" applyFont="1" applyFill="1" applyBorder="1" applyAlignment="1">
      <alignment horizontal="centerContinuous" vertical="center"/>
    </xf>
    <xf numFmtId="3" fontId="1" fillId="4" borderId="12" xfId="64" applyNumberFormat="1" applyFont="1" applyFill="1" applyBorder="1" applyAlignment="1">
      <alignment horizontal="centerContinuous" vertical="center"/>
    </xf>
    <xf numFmtId="3" fontId="1" fillId="4" borderId="13" xfId="64" applyNumberFormat="1" applyFont="1" applyFill="1" applyBorder="1" applyAlignment="1">
      <alignment horizontal="centerContinuous" vertical="center"/>
    </xf>
    <xf numFmtId="3" fontId="1" fillId="0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165" fontId="1" fillId="4" borderId="2" xfId="64" applyNumberFormat="1" applyFont="1" applyFill="1" applyBorder="1" applyAlignment="1">
      <alignment horizontal="centerContinuous" vertical="center"/>
    </xf>
    <xf numFmtId="165" fontId="1" fillId="4" borderId="10" xfId="64" applyNumberFormat="1" applyFont="1" applyFill="1" applyBorder="1" applyAlignment="1">
      <alignment horizontal="centerContinuous" vertical="center"/>
    </xf>
    <xf numFmtId="3" fontId="1" fillId="4" borderId="8" xfId="64" applyNumberFormat="1" applyFont="1" applyFill="1" applyBorder="1" applyAlignment="1">
      <alignment vertical="center"/>
    </xf>
    <xf numFmtId="3" fontId="1" fillId="4" borderId="12" xfId="64" applyNumberFormat="1" applyFont="1" applyFill="1" applyBorder="1" applyAlignment="1">
      <alignment vertical="center"/>
    </xf>
    <xf numFmtId="165" fontId="1" fillId="4" borderId="0" xfId="59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right" vertical="center"/>
    </xf>
    <xf numFmtId="2" fontId="1" fillId="0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2" fontId="1" fillId="2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166" fontId="1" fillId="0" borderId="5" xfId="0" applyNumberFormat="1" applyFont="1" applyFill="1" applyBorder="1" applyAlignment="1">
      <alignment horizontal="center"/>
    </xf>
    <xf numFmtId="166" fontId="6" fillId="0" borderId="5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165" fontId="1" fillId="4" borderId="11" xfId="64" applyNumberFormat="1" applyFont="1" applyFill="1" applyBorder="1" applyAlignment="1">
      <alignment horizontal="centerContinuous" vertical="center"/>
    </xf>
    <xf numFmtId="3" fontId="1" fillId="4" borderId="2" xfId="59" applyNumberFormat="1" applyFont="1" applyFill="1" applyBorder="1" applyAlignment="1">
      <alignment horizontal="centerContinuous" vertical="center"/>
    </xf>
    <xf numFmtId="3" fontId="1" fillId="4" borderId="10" xfId="59" applyNumberFormat="1" applyFont="1" applyFill="1" applyBorder="1" applyAlignment="1">
      <alignment horizontal="centerContinuous" vertical="center"/>
    </xf>
    <xf numFmtId="3" fontId="1" fillId="4" borderId="11" xfId="59" applyNumberFormat="1" applyFont="1" applyFill="1" applyBorder="1" applyAlignment="1">
      <alignment horizontal="centerContinuous" vertical="center"/>
    </xf>
    <xf numFmtId="167" fontId="6" fillId="4" borderId="14" xfId="59" applyNumberFormat="1" applyFont="1" applyFill="1" applyBorder="1" applyAlignment="1">
      <alignment vertical="center"/>
    </xf>
    <xf numFmtId="3" fontId="1" fillId="4" borderId="8" xfId="59" applyNumberFormat="1" applyFont="1" applyFill="1" applyBorder="1" applyAlignment="1">
      <alignment horizontal="centerContinuous" vertical="center"/>
    </xf>
    <xf numFmtId="3" fontId="1" fillId="4" borderId="12" xfId="59" applyNumberFormat="1" applyFont="1" applyFill="1" applyBorder="1" applyAlignment="1">
      <alignment horizontal="centerContinuous" vertical="center"/>
    </xf>
    <xf numFmtId="3" fontId="1" fillId="4" borderId="13" xfId="59" applyNumberFormat="1" applyFont="1" applyFill="1" applyBorder="1" applyAlignment="1">
      <alignment horizontal="centerContinuous" vertical="center"/>
    </xf>
    <xf numFmtId="0" fontId="1" fillId="4" borderId="11" xfId="0" applyFont="1" applyFill="1" applyBorder="1" applyAlignment="1">
      <alignment horizontal="center" vertical="center"/>
    </xf>
    <xf numFmtId="167" fontId="1" fillId="4" borderId="5" xfId="59" applyNumberFormat="1" applyFont="1" applyFill="1" applyBorder="1" applyAlignment="1">
      <alignment horizontal="center" vertical="center" textRotation="90"/>
    </xf>
    <xf numFmtId="0" fontId="1" fillId="4" borderId="14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3" fontId="1" fillId="4" borderId="5" xfId="59" applyNumberFormat="1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5" borderId="0" xfId="0" applyFont="1" applyFill="1" applyBorder="1" applyAlignment="1"/>
    <xf numFmtId="0" fontId="7" fillId="6" borderId="0" xfId="0" applyFont="1" applyFill="1" applyBorder="1" applyAlignment="1"/>
    <xf numFmtId="0" fontId="8" fillId="6" borderId="0" xfId="0" applyFont="1" applyFill="1" applyBorder="1" applyAlignment="1"/>
    <xf numFmtId="0" fontId="7" fillId="7" borderId="0" xfId="0" applyFont="1" applyFill="1" applyBorder="1" applyAlignment="1"/>
    <xf numFmtId="0" fontId="7" fillId="8" borderId="0" xfId="0" applyFont="1" applyFill="1" applyBorder="1" applyAlignment="1"/>
    <xf numFmtId="0" fontId="8" fillId="3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/>
    <xf numFmtId="169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/>
    <xf numFmtId="2" fontId="7" fillId="0" borderId="0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/>
    <xf numFmtId="0" fontId="7" fillId="5" borderId="5" xfId="0" applyFont="1" applyFill="1" applyBorder="1" applyAlignment="1">
      <alignment horizontal="center" vertical="center" wrapText="1"/>
    </xf>
    <xf numFmtId="0" fontId="8" fillId="5" borderId="5" xfId="65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textRotation="90" wrapText="1"/>
    </xf>
    <xf numFmtId="0" fontId="7" fillId="6" borderId="5" xfId="0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center" vertical="center"/>
    </xf>
    <xf numFmtId="1" fontId="9" fillId="6" borderId="5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vertical="center" wrapText="1"/>
    </xf>
    <xf numFmtId="0" fontId="9" fillId="6" borderId="5" xfId="0" applyNumberFormat="1" applyFont="1" applyFill="1" applyBorder="1" applyAlignment="1" applyProtection="1">
      <alignment horizontal="left" vertical="center"/>
    </xf>
    <xf numFmtId="0" fontId="9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right"/>
    </xf>
    <xf numFmtId="0" fontId="8" fillId="6" borderId="5" xfId="0" applyFont="1" applyFill="1" applyBorder="1" applyAlignment="1"/>
    <xf numFmtId="0" fontId="7" fillId="7" borderId="5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vertical="center" wrapText="1"/>
    </xf>
    <xf numFmtId="0" fontId="7" fillId="7" borderId="5" xfId="0" applyFont="1" applyFill="1" applyBorder="1" applyAlignment="1"/>
    <xf numFmtId="0" fontId="1" fillId="6" borderId="5" xfId="66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horizontal="right" vertical="center"/>
    </xf>
    <xf numFmtId="0" fontId="10" fillId="6" borderId="5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right"/>
    </xf>
    <xf numFmtId="0" fontId="8" fillId="3" borderId="5" xfId="0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 wrapText="1"/>
    </xf>
    <xf numFmtId="169" fontId="7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/>
    </xf>
    <xf numFmtId="169" fontId="7" fillId="0" borderId="5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 vertical="center"/>
    </xf>
    <xf numFmtId="169" fontId="7" fillId="5" borderId="5" xfId="0" applyNumberFormat="1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right" vertical="center"/>
    </xf>
    <xf numFmtId="169" fontId="7" fillId="6" borderId="5" xfId="0" applyNumberFormat="1" applyFont="1" applyFill="1" applyBorder="1" applyAlignment="1">
      <alignment horizontal="right" vertical="center"/>
    </xf>
    <xf numFmtId="169" fontId="1" fillId="6" borderId="5" xfId="0" applyNumberFormat="1" applyFont="1" applyFill="1" applyBorder="1" applyAlignment="1">
      <alignment horizontal="right" vertical="center"/>
    </xf>
    <xf numFmtId="1" fontId="8" fillId="6" borderId="5" xfId="0" applyNumberFormat="1" applyFont="1" applyFill="1" applyBorder="1" applyAlignment="1"/>
    <xf numFmtId="169" fontId="10" fillId="6" borderId="5" xfId="0" applyNumberFormat="1" applyFont="1" applyFill="1" applyBorder="1" applyAlignment="1">
      <alignment horizontal="center"/>
    </xf>
    <xf numFmtId="1" fontId="7" fillId="7" borderId="5" xfId="0" applyNumberFormat="1" applyFont="1" applyFill="1" applyBorder="1" applyAlignment="1">
      <alignment horizontal="center"/>
    </xf>
    <xf numFmtId="169" fontId="1" fillId="7" borderId="5" xfId="0" applyNumberFormat="1" applyFont="1" applyFill="1" applyBorder="1" applyAlignment="1">
      <alignment horizontal="right" vertical="center"/>
    </xf>
    <xf numFmtId="1" fontId="1" fillId="6" borderId="5" xfId="0" applyNumberFormat="1" applyFont="1" applyFill="1" applyBorder="1" applyAlignment="1">
      <alignment horizontal="right" vertical="center"/>
    </xf>
    <xf numFmtId="169" fontId="6" fillId="6" borderId="5" xfId="0" applyNumberFormat="1" applyFont="1" applyFill="1" applyBorder="1" applyAlignment="1">
      <alignment horizontal="right" vertical="center"/>
    </xf>
    <xf numFmtId="1" fontId="8" fillId="3" borderId="5" xfId="0" applyNumberFormat="1" applyFont="1" applyFill="1" applyBorder="1" applyAlignment="1"/>
    <xf numFmtId="169" fontId="10" fillId="3" borderId="5" xfId="0" applyNumberFormat="1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center" vertical="center" textRotation="90" wrapText="1"/>
    </xf>
    <xf numFmtId="2" fontId="7" fillId="0" borderId="5" xfId="0" applyNumberFormat="1" applyFont="1" applyFill="1" applyBorder="1" applyAlignment="1"/>
    <xf numFmtId="2" fontId="7" fillId="6" borderId="5" xfId="0" applyNumberFormat="1" applyFont="1" applyFill="1" applyBorder="1" applyAlignment="1"/>
    <xf numFmtId="2" fontId="7" fillId="6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/>
    </xf>
    <xf numFmtId="2" fontId="7" fillId="5" borderId="5" xfId="0" applyNumberFormat="1" applyFont="1" applyFill="1" applyBorder="1" applyAlignment="1">
      <alignment horizontal="center" vertical="center" textRotation="90" wrapText="1"/>
    </xf>
    <xf numFmtId="169" fontId="7" fillId="6" borderId="5" xfId="0" applyNumberFormat="1" applyFont="1" applyFill="1" applyBorder="1" applyAlignment="1">
      <alignment horizontal="center" vertical="center"/>
    </xf>
    <xf numFmtId="169" fontId="1" fillId="6" borderId="5" xfId="0" applyNumberFormat="1" applyFont="1" applyFill="1" applyBorder="1" applyAlignment="1">
      <alignment horizontal="center" vertical="center"/>
    </xf>
    <xf numFmtId="0" fontId="9" fillId="6" borderId="5" xfId="0" applyNumberFormat="1" applyFont="1" applyFill="1" applyBorder="1" applyAlignment="1">
      <alignment horizontal="center" vertical="center"/>
    </xf>
    <xf numFmtId="2" fontId="7" fillId="6" borderId="5" xfId="0" applyNumberFormat="1" applyFont="1" applyFill="1" applyBorder="1" applyAlignment="1">
      <alignment horizontal="right" vertical="center"/>
    </xf>
    <xf numFmtId="2" fontId="1" fillId="6" borderId="5" xfId="0" applyNumberFormat="1" applyFont="1" applyFill="1" applyBorder="1" applyAlignment="1">
      <alignment horizontal="center" vertical="center"/>
    </xf>
    <xf numFmtId="2" fontId="8" fillId="6" borderId="5" xfId="0" applyNumberFormat="1" applyFont="1" applyFill="1" applyBorder="1" applyAlignment="1"/>
    <xf numFmtId="2" fontId="8" fillId="6" borderId="5" xfId="0" applyNumberFormat="1" applyFont="1" applyFill="1" applyBorder="1" applyAlignment="1">
      <alignment horizontal="center"/>
    </xf>
    <xf numFmtId="169" fontId="7" fillId="7" borderId="5" xfId="0" applyNumberFormat="1" applyFont="1" applyFill="1" applyBorder="1" applyAlignment="1">
      <alignment horizontal="center"/>
    </xf>
    <xf numFmtId="2" fontId="7" fillId="7" borderId="5" xfId="0" applyNumberFormat="1" applyFont="1" applyFill="1" applyBorder="1" applyAlignment="1"/>
    <xf numFmtId="2" fontId="7" fillId="7" borderId="5" xfId="0" applyNumberFormat="1" applyFont="1" applyFill="1" applyBorder="1" applyAlignment="1">
      <alignment horizontal="center" vertical="center"/>
    </xf>
    <xf numFmtId="2" fontId="7" fillId="7" borderId="5" xfId="0" applyNumberFormat="1" applyFont="1" applyFill="1" applyBorder="1" applyAlignment="1">
      <alignment horizontal="center"/>
    </xf>
    <xf numFmtId="1" fontId="1" fillId="6" borderId="5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/>
    <xf numFmtId="2" fontId="8" fillId="3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vertical="center"/>
    </xf>
    <xf numFmtId="2" fontId="1" fillId="6" borderId="5" xfId="0" applyNumberFormat="1" applyFont="1" applyFill="1" applyBorder="1" applyAlignment="1">
      <alignment vertical="center"/>
    </xf>
    <xf numFmtId="0" fontId="11" fillId="0" borderId="0" xfId="23" applyFont="1" applyFill="1"/>
    <xf numFmtId="0" fontId="11" fillId="9" borderId="0" xfId="23" applyFont="1" applyFill="1"/>
    <xf numFmtId="0" fontId="11" fillId="0" borderId="0" xfId="23" applyFont="1" applyFill="1" applyBorder="1"/>
    <xf numFmtId="0" fontId="12" fillId="0" borderId="0" xfId="23" applyFont="1" applyFill="1" applyBorder="1"/>
    <xf numFmtId="0" fontId="1" fillId="3" borderId="0" xfId="23" applyFont="1" applyFill="1" applyBorder="1"/>
    <xf numFmtId="0" fontId="13" fillId="0" borderId="0" xfId="23" applyFill="1"/>
    <xf numFmtId="0" fontId="13" fillId="0" borderId="0" xfId="23" applyFill="1" applyAlignment="1">
      <alignment horizontal="center"/>
    </xf>
    <xf numFmtId="0" fontId="13" fillId="0" borderId="0" xfId="23" applyFill="1" applyBorder="1" applyAlignment="1">
      <alignment horizontal="center"/>
    </xf>
    <xf numFmtId="0" fontId="13" fillId="0" borderId="0" xfId="23"/>
    <xf numFmtId="0" fontId="13" fillId="0" borderId="0" xfId="23" applyBorder="1"/>
    <xf numFmtId="49" fontId="6" fillId="0" borderId="5" xfId="23" applyNumberFormat="1" applyFont="1" applyFill="1" applyBorder="1" applyAlignment="1">
      <alignment horizontal="center" vertical="center" wrapText="1"/>
    </xf>
    <xf numFmtId="0" fontId="15" fillId="0" borderId="5" xfId="23" applyFont="1" applyFill="1" applyBorder="1" applyAlignment="1">
      <alignment horizontal="center" vertical="center" textRotation="90" wrapText="1"/>
    </xf>
    <xf numFmtId="0" fontId="6" fillId="0" borderId="5" xfId="23" applyFont="1" applyFill="1" applyBorder="1" applyAlignment="1">
      <alignment horizontal="center" vertical="center" textRotation="90" wrapText="1"/>
    </xf>
    <xf numFmtId="0" fontId="6" fillId="0" borderId="1" xfId="23" applyFont="1" applyFill="1" applyBorder="1" applyAlignment="1">
      <alignment horizontal="center" vertical="center" textRotation="90" wrapText="1"/>
    </xf>
    <xf numFmtId="0" fontId="6" fillId="0" borderId="4" xfId="23" applyFont="1" applyFill="1" applyBorder="1" applyAlignment="1">
      <alignment horizontal="left" vertical="center" textRotation="90" wrapText="1"/>
    </xf>
    <xf numFmtId="49" fontId="6" fillId="0" borderId="5" xfId="23" applyNumberFormat="1" applyFont="1" applyFill="1" applyBorder="1" applyAlignment="1">
      <alignment horizontal="left" vertical="center"/>
    </xf>
    <xf numFmtId="49" fontId="6" fillId="0" borderId="1" xfId="23" applyNumberFormat="1" applyFont="1" applyFill="1" applyBorder="1" applyAlignment="1">
      <alignment horizontal="left" vertical="center"/>
    </xf>
    <xf numFmtId="49" fontId="6" fillId="0" borderId="4" xfId="23" applyNumberFormat="1" applyFont="1" applyFill="1" applyBorder="1" applyAlignment="1">
      <alignment horizontal="left" vertical="center"/>
    </xf>
    <xf numFmtId="49" fontId="6" fillId="9" borderId="3" xfId="23" applyNumberFormat="1" applyFont="1" applyFill="1" applyBorder="1" applyAlignment="1">
      <alignment horizontal="left" vertical="center"/>
    </xf>
    <xf numFmtId="49" fontId="6" fillId="9" borderId="2" xfId="23" applyNumberFormat="1" applyFont="1" applyFill="1" applyBorder="1" applyAlignment="1">
      <alignment horizontal="left" vertical="center"/>
    </xf>
    <xf numFmtId="49" fontId="6" fillId="9" borderId="11" xfId="23" applyNumberFormat="1" applyFont="1" applyFill="1" applyBorder="1" applyAlignment="1">
      <alignment horizontal="left" vertical="center"/>
    </xf>
    <xf numFmtId="49" fontId="1" fillId="0" borderId="5" xfId="23" applyNumberFormat="1" applyFont="1" applyFill="1" applyBorder="1" applyAlignment="1">
      <alignment horizontal="center" vertical="center" wrapText="1"/>
    </xf>
    <xf numFmtId="49" fontId="1" fillId="0" borderId="5" xfId="23" applyNumberFormat="1" applyFont="1" applyFill="1" applyBorder="1" applyAlignment="1">
      <alignment horizontal="center"/>
    </xf>
    <xf numFmtId="0" fontId="6" fillId="0" borderId="5" xfId="23" applyFont="1" applyFill="1" applyBorder="1" applyAlignment="1">
      <alignment horizontal="left" wrapText="1"/>
    </xf>
    <xf numFmtId="0" fontId="1" fillId="0" borderId="5" xfId="23" applyFont="1" applyFill="1" applyBorder="1" applyAlignment="1">
      <alignment horizontal="center"/>
    </xf>
    <xf numFmtId="0" fontId="1" fillId="0" borderId="5" xfId="23" applyFont="1" applyFill="1" applyBorder="1" applyAlignment="1">
      <alignment horizontal="left"/>
    </xf>
    <xf numFmtId="0" fontId="1" fillId="0" borderId="5" xfId="23" applyFont="1" applyFill="1" applyBorder="1" applyAlignment="1">
      <alignment horizontal="left" wrapText="1"/>
    </xf>
    <xf numFmtId="49" fontId="6" fillId="0" borderId="5" xfId="23" applyNumberFormat="1" applyFont="1" applyFill="1" applyBorder="1" applyAlignment="1">
      <alignment horizontal="center"/>
    </xf>
    <xf numFmtId="0" fontId="6" fillId="0" borderId="5" xfId="23" applyFont="1" applyFill="1" applyBorder="1" applyAlignment="1">
      <alignment horizontal="center"/>
    </xf>
    <xf numFmtId="0" fontId="6" fillId="0" borderId="5" xfId="23" applyFont="1" applyFill="1" applyBorder="1" applyAlignment="1">
      <alignment horizontal="left"/>
    </xf>
    <xf numFmtId="0" fontId="1" fillId="3" borderId="5" xfId="23" applyFont="1" applyFill="1" applyBorder="1"/>
    <xf numFmtId="0" fontId="6" fillId="3" borderId="5" xfId="23" applyFont="1" applyFill="1" applyBorder="1" applyAlignment="1">
      <alignment horizontal="left" wrapText="1"/>
    </xf>
    <xf numFmtId="0" fontId="1" fillId="3" borderId="5" xfId="23" applyFont="1" applyFill="1" applyBorder="1" applyAlignment="1">
      <alignment horizontal="center"/>
    </xf>
    <xf numFmtId="0" fontId="6" fillId="0" borderId="5" xfId="23" applyFont="1" applyFill="1" applyBorder="1" applyAlignment="1">
      <alignment horizontal="left" vertical="center" textRotation="90" wrapText="1"/>
    </xf>
    <xf numFmtId="0" fontId="1" fillId="0" borderId="5" xfId="23" applyFont="1" applyFill="1" applyBorder="1" applyAlignment="1">
      <alignment horizontal="center" vertical="center"/>
    </xf>
    <xf numFmtId="0" fontId="1" fillId="0" borderId="5" xfId="23" applyFont="1" applyFill="1" applyBorder="1" applyAlignment="1">
      <alignment horizontal="center" vertical="center" wrapText="1"/>
    </xf>
    <xf numFmtId="0" fontId="6" fillId="0" borderId="5" xfId="23" applyFont="1" applyFill="1" applyBorder="1" applyAlignment="1">
      <alignment horizontal="center" vertical="center"/>
    </xf>
    <xf numFmtId="0" fontId="6" fillId="0" borderId="5" xfId="23" applyFont="1" applyFill="1" applyBorder="1" applyAlignment="1">
      <alignment horizontal="center" vertical="center" wrapText="1"/>
    </xf>
    <xf numFmtId="169" fontId="1" fillId="0" borderId="5" xfId="23" applyNumberFormat="1" applyFont="1" applyFill="1" applyBorder="1" applyAlignment="1">
      <alignment horizontal="center" vertical="center"/>
    </xf>
    <xf numFmtId="169" fontId="6" fillId="0" borderId="5" xfId="23" applyNumberFormat="1" applyFont="1" applyFill="1" applyBorder="1" applyAlignment="1">
      <alignment horizontal="center" vertical="center"/>
    </xf>
    <xf numFmtId="169" fontId="6" fillId="3" borderId="5" xfId="23" applyNumberFormat="1" applyFont="1" applyFill="1" applyBorder="1" applyAlignment="1">
      <alignment horizontal="center"/>
    </xf>
    <xf numFmtId="0" fontId="12" fillId="0" borderId="5" xfId="23" applyFont="1" applyBorder="1" applyAlignment="1">
      <alignment horizontal="center" textRotation="90"/>
    </xf>
    <xf numFmtId="0" fontId="12" fillId="0" borderId="1" xfId="23" applyFont="1" applyBorder="1" applyAlignment="1">
      <alignment horizontal="center" textRotation="90" wrapText="1"/>
    </xf>
    <xf numFmtId="0" fontId="17" fillId="0" borderId="5" xfId="23" applyFont="1" applyBorder="1" applyAlignment="1">
      <alignment textRotation="90"/>
    </xf>
    <xf numFmtId="0" fontId="12" fillId="0" borderId="5" xfId="23" applyFont="1" applyBorder="1" applyAlignment="1">
      <alignment horizontal="center" textRotation="90" wrapText="1"/>
    </xf>
    <xf numFmtId="0" fontId="11" fillId="9" borderId="0" xfId="23" applyFont="1" applyFill="1" applyBorder="1"/>
    <xf numFmtId="0" fontId="12" fillId="3" borderId="0" xfId="23" applyFont="1" applyFill="1" applyBorder="1"/>
    <xf numFmtId="49" fontId="6" fillId="0" borderId="3" xfId="23" applyNumberFormat="1" applyFont="1" applyFill="1" applyBorder="1" applyAlignment="1">
      <alignment horizontal="left" vertical="center"/>
    </xf>
    <xf numFmtId="49" fontId="6" fillId="0" borderId="2" xfId="23" applyNumberFormat="1" applyFont="1" applyFill="1" applyBorder="1" applyAlignment="1">
      <alignment horizontal="left" vertical="center"/>
    </xf>
    <xf numFmtId="49" fontId="6" fillId="0" borderId="11" xfId="23" applyNumberFormat="1" applyFont="1" applyFill="1" applyBorder="1" applyAlignment="1">
      <alignment horizontal="left" vertical="center"/>
    </xf>
    <xf numFmtId="49" fontId="6" fillId="9" borderId="5" xfId="23" applyNumberFormat="1" applyFont="1" applyFill="1" applyBorder="1" applyAlignment="1">
      <alignment horizontal="left" vertical="center"/>
    </xf>
    <xf numFmtId="49" fontId="1" fillId="0" borderId="5" xfId="23" applyNumberFormat="1" applyFont="1" applyFill="1" applyBorder="1" applyAlignment="1">
      <alignment horizontal="center" vertical="center"/>
    </xf>
    <xf numFmtId="0" fontId="12" fillId="0" borderId="5" xfId="23" applyFont="1" applyFill="1" applyBorder="1" applyAlignment="1">
      <alignment horizontal="left" vertical="center" wrapText="1"/>
    </xf>
    <xf numFmtId="49" fontId="6" fillId="0" borderId="5" xfId="23" applyNumberFormat="1" applyFont="1" applyFill="1" applyBorder="1" applyAlignment="1">
      <alignment horizontal="center" vertical="center"/>
    </xf>
    <xf numFmtId="49" fontId="6" fillId="3" borderId="5" xfId="23" applyNumberFormat="1" applyFont="1" applyFill="1" applyBorder="1" applyAlignment="1">
      <alignment horizontal="center" vertical="center" wrapText="1"/>
    </xf>
    <xf numFmtId="49" fontId="6" fillId="3" borderId="5" xfId="23" applyNumberFormat="1" applyFont="1" applyFill="1" applyBorder="1" applyAlignment="1">
      <alignment horizontal="center"/>
    </xf>
    <xf numFmtId="0" fontId="6" fillId="3" borderId="5" xfId="23" applyFont="1" applyFill="1" applyBorder="1" applyAlignment="1">
      <alignment horizontal="center"/>
    </xf>
    <xf numFmtId="0" fontId="6" fillId="3" borderId="5" xfId="23" applyFont="1" applyFill="1" applyBorder="1" applyAlignment="1">
      <alignment horizontal="left"/>
    </xf>
    <xf numFmtId="0" fontId="6" fillId="3" borderId="5" xfId="23" applyFont="1" applyFill="1" applyBorder="1" applyAlignment="1">
      <alignment horizontal="center" vertical="center"/>
    </xf>
    <xf numFmtId="0" fontId="6" fillId="3" borderId="5" xfId="23" applyFont="1" applyFill="1" applyBorder="1" applyAlignment="1">
      <alignment horizontal="center" vertical="center" wrapText="1"/>
    </xf>
    <xf numFmtId="0" fontId="18" fillId="0" borderId="5" xfId="23" applyFont="1" applyFill="1" applyBorder="1" applyAlignment="1">
      <alignment horizontal="center" vertical="center"/>
    </xf>
    <xf numFmtId="0" fontId="19" fillId="10" borderId="0" xfId="26" applyFont="1" applyFill="1"/>
    <xf numFmtId="0" fontId="19" fillId="6" borderId="0" xfId="26" applyFont="1" applyFill="1"/>
    <xf numFmtId="0" fontId="19" fillId="11" borderId="0" xfId="26" applyFont="1" applyFill="1"/>
    <xf numFmtId="0" fontId="20" fillId="11" borderId="0" xfId="26" applyFont="1" applyFill="1"/>
    <xf numFmtId="0" fontId="19" fillId="0" borderId="0" xfId="26" applyFont="1" applyFill="1"/>
    <xf numFmtId="0" fontId="21" fillId="12" borderId="0" xfId="58" applyFont="1" applyFill="1" applyAlignment="1"/>
    <xf numFmtId="0" fontId="20" fillId="0" borderId="0" xfId="26" applyFont="1"/>
    <xf numFmtId="0" fontId="19" fillId="0" borderId="0" xfId="26" applyNumberFormat="1" applyFont="1"/>
    <xf numFmtId="0" fontId="22" fillId="0" borderId="0" xfId="26" applyFont="1"/>
    <xf numFmtId="0" fontId="19" fillId="0" borderId="0" xfId="26" applyFont="1"/>
    <xf numFmtId="0" fontId="6" fillId="0" borderId="0" xfId="59" applyNumberFormat="1" applyFont="1" applyFill="1" applyBorder="1" applyAlignment="1">
      <alignment horizontal="left"/>
    </xf>
    <xf numFmtId="0" fontId="11" fillId="4" borderId="3" xfId="59" applyNumberFormat="1" applyFont="1" applyFill="1" applyBorder="1" applyAlignment="1">
      <alignment horizontal="center" vertical="center"/>
    </xf>
    <xf numFmtId="0" fontId="11" fillId="4" borderId="5" xfId="59" applyNumberFormat="1" applyFont="1" applyFill="1" applyBorder="1" applyAlignment="1">
      <alignment horizontal="center" vertical="center" textRotation="90"/>
    </xf>
    <xf numFmtId="0" fontId="11" fillId="0" borderId="5" xfId="59" applyNumberFormat="1" applyFont="1" applyFill="1" applyBorder="1" applyAlignment="1">
      <alignment horizontal="center" vertical="center" textRotation="90"/>
    </xf>
    <xf numFmtId="0" fontId="11" fillId="4" borderId="7" xfId="59" applyNumberFormat="1" applyFont="1" applyFill="1" applyBorder="1" applyAlignment="1">
      <alignment horizontal="center" vertical="center"/>
    </xf>
    <xf numFmtId="3" fontId="11" fillId="4" borderId="6" xfId="59" applyNumberFormat="1" applyFont="1" applyFill="1" applyBorder="1" applyAlignment="1">
      <alignment horizontal="center" vertical="center" wrapText="1"/>
    </xf>
    <xf numFmtId="0" fontId="11" fillId="4" borderId="5" xfId="59" applyNumberFormat="1" applyFont="1" applyFill="1" applyBorder="1" applyAlignment="1">
      <alignment horizontal="center" vertical="center" wrapText="1"/>
    </xf>
    <xf numFmtId="0" fontId="23" fillId="4" borderId="5" xfId="59" applyNumberFormat="1" applyFont="1" applyFill="1" applyBorder="1" applyAlignment="1">
      <alignment horizontal="center" vertical="center"/>
    </xf>
    <xf numFmtId="3" fontId="11" fillId="4" borderId="5" xfId="59" applyNumberFormat="1" applyFont="1" applyFill="1" applyBorder="1" applyAlignment="1">
      <alignment horizontal="center" vertical="center" wrapText="1"/>
    </xf>
    <xf numFmtId="0" fontId="11" fillId="0" borderId="5" xfId="59" applyNumberFormat="1" applyFont="1" applyFill="1" applyBorder="1" applyAlignment="1">
      <alignment horizontal="center" vertical="center"/>
    </xf>
    <xf numFmtId="0" fontId="11" fillId="4" borderId="9" xfId="59" applyNumberFormat="1" applyFont="1" applyFill="1" applyBorder="1" applyAlignment="1">
      <alignment vertical="center" wrapText="1"/>
    </xf>
    <xf numFmtId="0" fontId="6" fillId="0" borderId="5" xfId="65" applyFont="1" applyFill="1" applyBorder="1" applyAlignment="1">
      <alignment horizontal="left" vertical="top" wrapText="1"/>
    </xf>
    <xf numFmtId="3" fontId="11" fillId="0" borderId="5" xfId="59" applyNumberFormat="1" applyFont="1" applyFill="1" applyBorder="1" applyAlignment="1">
      <alignment vertical="center"/>
    </xf>
    <xf numFmtId="0" fontId="11" fillId="10" borderId="5" xfId="59" applyNumberFormat="1" applyFont="1" applyFill="1" applyBorder="1" applyAlignment="1">
      <alignment horizontal="center" vertical="center"/>
    </xf>
    <xf numFmtId="0" fontId="11" fillId="10" borderId="9" xfId="59" applyNumberFormat="1" applyFont="1" applyFill="1" applyBorder="1" applyAlignment="1">
      <alignment vertical="center" wrapText="1"/>
    </xf>
    <xf numFmtId="0" fontId="6" fillId="13" borderId="5" xfId="0" applyFont="1" applyFill="1" applyBorder="1" applyAlignment="1">
      <alignment horizontal="center" vertical="center" wrapText="1"/>
    </xf>
    <xf numFmtId="3" fontId="11" fillId="10" borderId="5" xfId="59" applyNumberFormat="1" applyFont="1" applyFill="1" applyBorder="1" applyAlignment="1">
      <alignment vertical="center"/>
    </xf>
    <xf numFmtId="49" fontId="11" fillId="0" borderId="5" xfId="59" applyNumberFormat="1" applyFont="1" applyFill="1" applyBorder="1" applyAlignment="1">
      <alignment horizontal="center" vertical="center"/>
    </xf>
    <xf numFmtId="0" fontId="12" fillId="0" borderId="5" xfId="65" applyFont="1" applyFill="1" applyBorder="1" applyAlignment="1">
      <alignment horizontal="left" vertical="center"/>
    </xf>
    <xf numFmtId="0" fontId="11" fillId="6" borderId="5" xfId="59" applyNumberFormat="1" applyFont="1" applyFill="1" applyBorder="1" applyAlignment="1">
      <alignment horizontal="center" vertical="center"/>
    </xf>
    <xf numFmtId="170" fontId="11" fillId="6" borderId="5" xfId="58" applyNumberFormat="1" applyFont="1" applyFill="1" applyBorder="1" applyAlignment="1">
      <alignment horizontal="center" vertical="center" wrapText="1"/>
    </xf>
    <xf numFmtId="0" fontId="11" fillId="6" borderId="5" xfId="58" applyFont="1" applyFill="1" applyBorder="1" applyAlignment="1">
      <alignment vertical="center" wrapText="1"/>
    </xf>
    <xf numFmtId="49" fontId="11" fillId="6" borderId="5" xfId="58" applyNumberFormat="1" applyFont="1" applyFill="1" applyBorder="1" applyAlignment="1">
      <alignment horizontal="center" vertical="center"/>
    </xf>
    <xf numFmtId="49" fontId="11" fillId="6" borderId="5" xfId="27" applyNumberFormat="1" applyFont="1" applyFill="1" applyBorder="1" applyAlignment="1">
      <alignment horizontal="center" vertical="center"/>
    </xf>
    <xf numFmtId="3" fontId="11" fillId="6" borderId="5" xfId="59" applyNumberFormat="1" applyFont="1" applyFill="1" applyBorder="1" applyAlignment="1">
      <alignment vertical="center"/>
    </xf>
    <xf numFmtId="0" fontId="12" fillId="11" borderId="5" xfId="58" applyNumberFormat="1" applyFont="1" applyFill="1" applyBorder="1" applyAlignment="1">
      <alignment horizontal="right" vertical="center"/>
    </xf>
    <xf numFmtId="170" fontId="11" fillId="11" borderId="5" xfId="58" applyNumberFormat="1" applyFont="1" applyFill="1" applyBorder="1" applyAlignment="1">
      <alignment horizontal="center" vertical="center" wrapText="1"/>
    </xf>
    <xf numFmtId="0" fontId="12" fillId="11" borderId="5" xfId="59" applyFont="1" applyFill="1" applyBorder="1" applyAlignment="1">
      <alignment horizontal="center" vertical="center"/>
    </xf>
    <xf numFmtId="3" fontId="11" fillId="11" borderId="5" xfId="59" applyNumberFormat="1" applyFont="1" applyFill="1" applyBorder="1" applyAlignment="1">
      <alignment vertical="center"/>
    </xf>
    <xf numFmtId="0" fontId="24" fillId="6" borderId="5" xfId="58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5" xfId="0" applyNumberFormat="1" applyFont="1" applyFill="1" applyBorder="1" applyAlignment="1">
      <alignment horizontal="center" vertical="center"/>
    </xf>
    <xf numFmtId="170" fontId="12" fillId="11" borderId="5" xfId="58" applyNumberFormat="1" applyFont="1" applyFill="1" applyBorder="1" applyAlignment="1">
      <alignment horizontal="center" vertical="center" wrapText="1"/>
    </xf>
    <xf numFmtId="3" fontId="12" fillId="11" borderId="5" xfId="59" applyNumberFormat="1" applyFont="1" applyFill="1" applyBorder="1" applyAlignment="1">
      <alignment vertical="center"/>
    </xf>
    <xf numFmtId="0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left" wrapText="1"/>
    </xf>
    <xf numFmtId="0" fontId="11" fillId="0" borderId="5" xfId="58" applyFont="1" applyFill="1" applyBorder="1" applyAlignment="1">
      <alignment vertical="center" wrapText="1"/>
    </xf>
    <xf numFmtId="170" fontId="11" fillId="0" borderId="5" xfId="58" applyNumberFormat="1" applyFont="1" applyFill="1" applyBorder="1" applyAlignment="1">
      <alignment horizontal="center" vertical="center" wrapText="1"/>
    </xf>
    <xf numFmtId="0" fontId="11" fillId="0" borderId="5" xfId="58" applyNumberFormat="1" applyFont="1" applyFill="1" applyBorder="1" applyAlignment="1">
      <alignment horizontal="left" vertical="center" wrapText="1"/>
    </xf>
    <xf numFmtId="0" fontId="11" fillId="0" borderId="5" xfId="59" applyFont="1" applyFill="1" applyBorder="1" applyAlignment="1">
      <alignment horizontal="center" vertical="center"/>
    </xf>
    <xf numFmtId="3" fontId="11" fillId="4" borderId="7" xfId="59" applyNumberFormat="1" applyFont="1" applyFill="1" applyBorder="1" applyAlignment="1">
      <alignment horizontal="center" vertical="center" wrapText="1"/>
    </xf>
    <xf numFmtId="3" fontId="11" fillId="4" borderId="0" xfId="59" applyNumberFormat="1" applyFont="1" applyFill="1" applyBorder="1" applyAlignment="1">
      <alignment horizontal="center" vertical="center" wrapText="1"/>
    </xf>
    <xf numFmtId="3" fontId="11" fillId="4" borderId="7" xfId="59" applyNumberFormat="1" applyFont="1" applyFill="1" applyBorder="1" applyAlignment="1">
      <alignment horizontal="center" vertical="center" textRotation="90" wrapText="1"/>
    </xf>
    <xf numFmtId="3" fontId="11" fillId="4" borderId="3" xfId="59" applyNumberFormat="1" applyFont="1" applyFill="1" applyBorder="1" applyAlignment="1">
      <alignment horizontal="center" vertical="center" wrapText="1"/>
    </xf>
    <xf numFmtId="3" fontId="11" fillId="4" borderId="5" xfId="59" applyNumberFormat="1" applyFont="1" applyFill="1" applyBorder="1" applyAlignment="1">
      <alignment horizontal="center" vertical="center" textRotation="90" wrapText="1"/>
    </xf>
    <xf numFmtId="3" fontId="11" fillId="4" borderId="3" xfId="59" applyNumberFormat="1" applyFont="1" applyFill="1" applyBorder="1" applyAlignment="1">
      <alignment horizontal="center" vertical="center" textRotation="90" wrapText="1"/>
    </xf>
    <xf numFmtId="3" fontId="24" fillId="6" borderId="5" xfId="58" applyNumberFormat="1" applyFont="1" applyFill="1" applyBorder="1" applyAlignment="1">
      <alignment horizontal="right" vertical="center" wrapText="1"/>
    </xf>
    <xf numFmtId="3" fontId="12" fillId="11" borderId="5" xfId="59" applyNumberFormat="1" applyFont="1" applyFill="1" applyBorder="1" applyAlignment="1">
      <alignment horizontal="right" vertical="center"/>
    </xf>
    <xf numFmtId="3" fontId="11" fillId="0" borderId="5" xfId="59" applyNumberFormat="1" applyFont="1" applyFill="1" applyBorder="1" applyAlignment="1">
      <alignment horizontal="right" vertical="center"/>
    </xf>
    <xf numFmtId="3" fontId="12" fillId="6" borderId="5" xfId="59" applyNumberFormat="1" applyFont="1" applyFill="1" applyBorder="1" applyAlignment="1">
      <alignment horizontal="right"/>
    </xf>
    <xf numFmtId="3" fontId="11" fillId="6" borderId="5" xfId="0" applyNumberFormat="1" applyFont="1" applyFill="1" applyBorder="1" applyAlignment="1">
      <alignment horizontal="right" vertical="center" wrapText="1"/>
    </xf>
    <xf numFmtId="0" fontId="11" fillId="4" borderId="5" xfId="26" applyFont="1" applyFill="1" applyBorder="1" applyAlignment="1">
      <alignment horizontal="center" vertical="center" wrapText="1"/>
    </xf>
    <xf numFmtId="165" fontId="11" fillId="0" borderId="5" xfId="59" applyNumberFormat="1" applyFont="1" applyFill="1" applyBorder="1" applyAlignment="1">
      <alignment horizontal="right" vertical="center"/>
    </xf>
    <xf numFmtId="3" fontId="11" fillId="10" borderId="5" xfId="59" applyNumberFormat="1" applyFont="1" applyFill="1" applyBorder="1" applyAlignment="1">
      <alignment horizontal="right" vertical="center"/>
    </xf>
    <xf numFmtId="165" fontId="11" fillId="10" borderId="5" xfId="59" applyNumberFormat="1" applyFont="1" applyFill="1" applyBorder="1" applyAlignment="1">
      <alignment horizontal="right" vertical="center"/>
    </xf>
    <xf numFmtId="3" fontId="11" fillId="6" borderId="5" xfId="59" applyNumberFormat="1" applyFont="1" applyFill="1" applyBorder="1" applyAlignment="1">
      <alignment horizontal="right" vertical="center"/>
    </xf>
    <xf numFmtId="165" fontId="11" fillId="6" borderId="5" xfId="59" applyNumberFormat="1" applyFont="1" applyFill="1" applyBorder="1" applyAlignment="1">
      <alignment horizontal="right" vertical="center"/>
    </xf>
    <xf numFmtId="165" fontId="12" fillId="11" borderId="5" xfId="59" applyNumberFormat="1" applyFont="1" applyFill="1" applyBorder="1" applyAlignment="1">
      <alignment horizontal="right" vertical="center"/>
    </xf>
    <xf numFmtId="171" fontId="11" fillId="6" borderId="5" xfId="59" applyNumberFormat="1" applyFont="1" applyFill="1" applyBorder="1" applyAlignment="1">
      <alignment horizontal="right" vertical="center"/>
    </xf>
    <xf numFmtId="0" fontId="12" fillId="11" borderId="5" xfId="59" applyFont="1" applyFill="1" applyBorder="1" applyAlignment="1">
      <alignment horizontal="right" vertical="center"/>
    </xf>
    <xf numFmtId="3" fontId="11" fillId="4" borderId="2" xfId="59" applyNumberFormat="1" applyFont="1" applyFill="1" applyBorder="1" applyAlignment="1">
      <alignment horizontal="centerContinuous" vertical="center"/>
    </xf>
    <xf numFmtId="3" fontId="11" fillId="4" borderId="10" xfId="59" applyNumberFormat="1" applyFont="1" applyFill="1" applyBorder="1" applyAlignment="1">
      <alignment horizontal="centerContinuous" vertical="center"/>
    </xf>
    <xf numFmtId="3" fontId="11" fillId="4" borderId="11" xfId="59" applyNumberFormat="1" applyFont="1" applyFill="1" applyBorder="1" applyAlignment="1">
      <alignment horizontal="centerContinuous" vertical="center"/>
    </xf>
    <xf numFmtId="3" fontId="11" fillId="4" borderId="6" xfId="59" applyNumberFormat="1" applyFont="1" applyFill="1" applyBorder="1" applyAlignment="1">
      <alignment horizontal="centerContinuous" vertical="center"/>
    </xf>
    <xf numFmtId="3" fontId="11" fillId="4" borderId="0" xfId="59" applyNumberFormat="1" applyFont="1" applyFill="1" applyBorder="1" applyAlignment="1">
      <alignment horizontal="centerContinuous" vertical="center"/>
    </xf>
    <xf numFmtId="3" fontId="11" fillId="4" borderId="14" xfId="59" applyNumberFormat="1" applyFont="1" applyFill="1" applyBorder="1" applyAlignment="1">
      <alignment horizontal="centerContinuous" vertical="center"/>
    </xf>
    <xf numFmtId="3" fontId="11" fillId="4" borderId="8" xfId="59" applyNumberFormat="1" applyFont="1" applyFill="1" applyBorder="1" applyAlignment="1">
      <alignment horizontal="centerContinuous" vertical="center"/>
    </xf>
    <xf numFmtId="3" fontId="11" fillId="4" borderId="12" xfId="59" applyNumberFormat="1" applyFont="1" applyFill="1" applyBorder="1" applyAlignment="1">
      <alignment horizontal="centerContinuous" vertical="center"/>
    </xf>
    <xf numFmtId="3" fontId="11" fillId="4" borderId="13" xfId="59" applyNumberFormat="1" applyFont="1" applyFill="1" applyBorder="1" applyAlignment="1">
      <alignment horizontal="centerContinuous" vertical="center"/>
    </xf>
    <xf numFmtId="3" fontId="11" fillId="4" borderId="5" xfId="59" applyNumberFormat="1" applyFont="1" applyFill="1" applyBorder="1" applyAlignment="1">
      <alignment horizontal="center" vertical="center" textRotation="90"/>
    </xf>
    <xf numFmtId="1" fontId="11" fillId="4" borderId="5" xfId="59" applyNumberFormat="1" applyFont="1" applyFill="1" applyBorder="1" applyAlignment="1">
      <alignment horizontal="center" vertical="center" textRotation="90"/>
    </xf>
    <xf numFmtId="168" fontId="11" fillId="4" borderId="5" xfId="59" applyNumberFormat="1" applyFont="1" applyFill="1" applyBorder="1" applyAlignment="1">
      <alignment horizontal="center" vertical="center" textRotation="90"/>
    </xf>
    <xf numFmtId="167" fontId="11" fillId="4" borderId="5" xfId="59" applyNumberFormat="1" applyFont="1" applyFill="1" applyBorder="1" applyAlignment="1">
      <alignment horizontal="center" vertical="center" textRotation="90" wrapText="1"/>
    </xf>
    <xf numFmtId="167" fontId="11" fillId="0" borderId="5" xfId="59" applyNumberFormat="1" applyFont="1" applyFill="1" applyBorder="1" applyAlignment="1">
      <alignment horizontal="right" vertical="center"/>
    </xf>
    <xf numFmtId="3" fontId="11" fillId="0" borderId="5" xfId="59" applyNumberFormat="1" applyFont="1" applyFill="1" applyBorder="1" applyAlignment="1">
      <alignment horizontal="center" vertical="center"/>
    </xf>
    <xf numFmtId="1" fontId="11" fillId="0" borderId="5" xfId="59" applyNumberFormat="1" applyFont="1" applyFill="1" applyBorder="1" applyAlignment="1">
      <alignment horizontal="center" vertical="center"/>
    </xf>
    <xf numFmtId="168" fontId="11" fillId="0" borderId="5" xfId="59" applyNumberFormat="1" applyFont="1" applyFill="1" applyBorder="1" applyAlignment="1">
      <alignment horizontal="center" vertical="center"/>
    </xf>
    <xf numFmtId="167" fontId="11" fillId="0" borderId="5" xfId="59" applyNumberFormat="1" applyFont="1" applyFill="1" applyBorder="1" applyAlignment="1">
      <alignment horizontal="center" vertical="center"/>
    </xf>
    <xf numFmtId="167" fontId="11" fillId="10" borderId="5" xfId="59" applyNumberFormat="1" applyFont="1" applyFill="1" applyBorder="1" applyAlignment="1">
      <alignment horizontal="right" vertical="center"/>
    </xf>
    <xf numFmtId="3" fontId="11" fillId="10" borderId="5" xfId="59" applyNumberFormat="1" applyFont="1" applyFill="1" applyBorder="1" applyAlignment="1">
      <alignment horizontal="center" vertical="center"/>
    </xf>
    <xf numFmtId="1" fontId="11" fillId="10" borderId="5" xfId="59" applyNumberFormat="1" applyFont="1" applyFill="1" applyBorder="1" applyAlignment="1">
      <alignment horizontal="center" vertical="center"/>
    </xf>
    <xf numFmtId="168" fontId="11" fillId="10" borderId="5" xfId="59" applyNumberFormat="1" applyFont="1" applyFill="1" applyBorder="1" applyAlignment="1">
      <alignment horizontal="center" vertical="center"/>
    </xf>
    <xf numFmtId="167" fontId="11" fillId="10" borderId="5" xfId="59" applyNumberFormat="1" applyFont="1" applyFill="1" applyBorder="1" applyAlignment="1">
      <alignment horizontal="center" vertical="center"/>
    </xf>
    <xf numFmtId="167" fontId="11" fillId="6" borderId="5" xfId="59" applyNumberFormat="1" applyFont="1" applyFill="1" applyBorder="1" applyAlignment="1">
      <alignment horizontal="right" vertical="center"/>
    </xf>
    <xf numFmtId="0" fontId="11" fillId="6" borderId="5" xfId="27" applyFont="1" applyFill="1" applyBorder="1" applyAlignment="1">
      <alignment horizontal="center" vertical="center"/>
    </xf>
    <xf numFmtId="3" fontId="11" fillId="6" borderId="5" xfId="59" applyNumberFormat="1" applyFont="1" applyFill="1" applyBorder="1" applyAlignment="1">
      <alignment horizontal="center" vertical="center"/>
    </xf>
    <xf numFmtId="1" fontId="11" fillId="6" borderId="5" xfId="59" applyNumberFormat="1" applyFont="1" applyFill="1" applyBorder="1" applyAlignment="1">
      <alignment horizontal="center" vertical="center"/>
    </xf>
    <xf numFmtId="3" fontId="11" fillId="6" borderId="5" xfId="59" applyNumberFormat="1" applyFont="1" applyFill="1" applyBorder="1" applyAlignment="1">
      <alignment horizontal="center"/>
    </xf>
    <xf numFmtId="167" fontId="11" fillId="6" borderId="5" xfId="59" applyNumberFormat="1" applyFont="1" applyFill="1" applyBorder="1" applyAlignment="1">
      <alignment horizontal="center"/>
    </xf>
    <xf numFmtId="167" fontId="12" fillId="11" borderId="5" xfId="59" applyNumberFormat="1" applyFont="1" applyFill="1" applyBorder="1" applyAlignment="1">
      <alignment horizontal="right" vertical="center"/>
    </xf>
    <xf numFmtId="0" fontId="11" fillId="11" borderId="5" xfId="59" applyNumberFormat="1" applyFont="1" applyFill="1" applyBorder="1" applyAlignment="1">
      <alignment horizontal="center" vertical="center"/>
    </xf>
    <xf numFmtId="3" fontId="11" fillId="11" borderId="5" xfId="59" applyNumberFormat="1" applyFont="1" applyFill="1" applyBorder="1" applyAlignment="1">
      <alignment horizontal="center" vertical="center"/>
    </xf>
    <xf numFmtId="1" fontId="11" fillId="11" borderId="5" xfId="59" applyNumberFormat="1" applyFont="1" applyFill="1" applyBorder="1" applyAlignment="1">
      <alignment horizontal="center" vertical="center"/>
    </xf>
    <xf numFmtId="168" fontId="11" fillId="11" borderId="5" xfId="59" applyNumberFormat="1" applyFont="1" applyFill="1" applyBorder="1" applyAlignment="1">
      <alignment horizontal="center" vertical="center"/>
    </xf>
    <xf numFmtId="167" fontId="11" fillId="11" borderId="5" xfId="59" applyNumberFormat="1" applyFont="1" applyFill="1" applyBorder="1" applyAlignment="1">
      <alignment horizontal="center" vertical="center"/>
    </xf>
    <xf numFmtId="169" fontId="12" fillId="11" borderId="5" xfId="59" applyNumberFormat="1" applyFont="1" applyFill="1" applyBorder="1" applyAlignment="1">
      <alignment horizontal="right" vertical="center"/>
    </xf>
    <xf numFmtId="0" fontId="12" fillId="11" borderId="5" xfId="59" applyNumberFormat="1" applyFont="1" applyFill="1" applyBorder="1" applyAlignment="1">
      <alignment horizontal="center" vertical="center"/>
    </xf>
    <xf numFmtId="3" fontId="12" fillId="11" borderId="5" xfId="59" applyNumberFormat="1" applyFont="1" applyFill="1" applyBorder="1" applyAlignment="1">
      <alignment horizontal="center" vertical="center"/>
    </xf>
    <xf numFmtId="1" fontId="12" fillId="11" borderId="5" xfId="59" applyNumberFormat="1" applyFont="1" applyFill="1" applyBorder="1" applyAlignment="1">
      <alignment horizontal="center" vertical="center"/>
    </xf>
    <xf numFmtId="168" fontId="12" fillId="11" borderId="5" xfId="59" applyNumberFormat="1" applyFont="1" applyFill="1" applyBorder="1" applyAlignment="1">
      <alignment horizontal="center" vertical="center"/>
    </xf>
    <xf numFmtId="167" fontId="12" fillId="11" borderId="5" xfId="59" applyNumberFormat="1" applyFont="1" applyFill="1" applyBorder="1" applyAlignment="1">
      <alignment horizontal="center" vertical="center"/>
    </xf>
    <xf numFmtId="167" fontId="11" fillId="6" borderId="5" xfId="59" applyNumberFormat="1" applyFont="1" applyFill="1" applyBorder="1" applyAlignment="1">
      <alignment horizontal="center" vertical="center"/>
    </xf>
    <xf numFmtId="0" fontId="11" fillId="0" borderId="5" xfId="27" applyFont="1" applyFill="1" applyBorder="1" applyAlignment="1">
      <alignment horizontal="center" vertical="center"/>
    </xf>
    <xf numFmtId="0" fontId="25" fillId="0" borderId="5" xfId="59" applyNumberFormat="1" applyFont="1" applyFill="1" applyBorder="1" applyAlignment="1">
      <alignment horizontal="right" vertical="center"/>
    </xf>
    <xf numFmtId="0" fontId="25" fillId="10" borderId="5" xfId="59" applyNumberFormat="1" applyFont="1" applyFill="1" applyBorder="1" applyAlignment="1">
      <alignment horizontal="right" vertical="center"/>
    </xf>
    <xf numFmtId="0" fontId="25" fillId="6" borderId="5" xfId="59" applyNumberFormat="1" applyFont="1" applyFill="1" applyBorder="1" applyAlignment="1">
      <alignment horizontal="right" vertical="center"/>
    </xf>
    <xf numFmtId="0" fontId="25" fillId="11" borderId="5" xfId="59" applyNumberFormat="1" applyFont="1" applyFill="1" applyBorder="1" applyAlignment="1">
      <alignment horizontal="right" vertical="center"/>
    </xf>
    <xf numFmtId="0" fontId="26" fillId="11" borderId="5" xfId="59" applyNumberFormat="1" applyFont="1" applyFill="1" applyBorder="1" applyAlignment="1">
      <alignment horizontal="right" vertical="center"/>
    </xf>
    <xf numFmtId="0" fontId="11" fillId="6" borderId="5" xfId="58" applyNumberFormat="1" applyFont="1" applyFill="1" applyBorder="1" applyAlignment="1">
      <alignment horizontal="left" vertical="center"/>
    </xf>
    <xf numFmtId="0" fontId="11" fillId="6" borderId="5" xfId="59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center" wrapText="1"/>
    </xf>
    <xf numFmtId="0" fontId="25" fillId="6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6" borderId="5" xfId="0" applyNumberFormat="1" applyFont="1" applyFill="1" applyBorder="1" applyAlignment="1">
      <alignment vertical="top" wrapText="1"/>
    </xf>
    <xf numFmtId="0" fontId="11" fillId="0" borderId="5" xfId="0" applyNumberFormat="1" applyFont="1" applyBorder="1" applyAlignment="1">
      <alignment horizontal="center" vertical="center" wrapText="1"/>
    </xf>
    <xf numFmtId="4" fontId="11" fillId="6" borderId="5" xfId="59" applyNumberFormat="1" applyFont="1" applyFill="1" applyBorder="1" applyAlignment="1">
      <alignment vertical="center"/>
    </xf>
    <xf numFmtId="1" fontId="12" fillId="11" borderId="5" xfId="59" applyNumberFormat="1" applyFont="1" applyFill="1" applyBorder="1" applyAlignment="1">
      <alignment vertical="center"/>
    </xf>
    <xf numFmtId="1" fontId="11" fillId="6" borderId="5" xfId="59" applyNumberFormat="1" applyFont="1" applyFill="1" applyBorder="1" applyAlignment="1">
      <alignment vertical="center"/>
    </xf>
    <xf numFmtId="3" fontId="11" fillId="6" borderId="5" xfId="0" applyNumberFormat="1" applyFont="1" applyFill="1" applyBorder="1" applyAlignment="1">
      <alignment vertical="center" wrapText="1"/>
    </xf>
    <xf numFmtId="3" fontId="11" fillId="6" borderId="5" xfId="0" applyNumberFormat="1" applyFont="1" applyFill="1" applyBorder="1" applyAlignment="1">
      <alignment vertical="center"/>
    </xf>
    <xf numFmtId="3" fontId="11" fillId="6" borderId="5" xfId="0" applyNumberFormat="1" applyFont="1" applyFill="1" applyBorder="1" applyAlignment="1">
      <alignment horizontal="right" vertical="center"/>
    </xf>
    <xf numFmtId="3" fontId="11" fillId="6" borderId="1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horizontal="right" vertical="center"/>
    </xf>
    <xf numFmtId="3" fontId="11" fillId="0" borderId="5" xfId="0" applyNumberFormat="1" applyFont="1" applyBorder="1" applyAlignment="1">
      <alignment vertical="center" wrapText="1"/>
    </xf>
    <xf numFmtId="1" fontId="11" fillId="6" borderId="5" xfId="59" applyNumberFormat="1" applyFont="1" applyFill="1" applyBorder="1" applyAlignment="1">
      <alignment horizontal="right" vertical="center"/>
    </xf>
    <xf numFmtId="1" fontId="12" fillId="11" borderId="5" xfId="59" applyNumberFormat="1" applyFont="1" applyFill="1" applyBorder="1" applyAlignment="1">
      <alignment horizontal="right" vertical="center"/>
    </xf>
    <xf numFmtId="168" fontId="11" fillId="6" borderId="5" xfId="59" applyNumberFormat="1" applyFont="1" applyFill="1" applyBorder="1" applyAlignment="1">
      <alignment horizontal="center" vertical="center"/>
    </xf>
    <xf numFmtId="0" fontId="11" fillId="6" borderId="5" xfId="59" applyNumberFormat="1" applyFont="1" applyFill="1" applyBorder="1" applyAlignment="1">
      <alignment horizontal="center" vertical="center" wrapText="1"/>
    </xf>
    <xf numFmtId="2" fontId="11" fillId="6" borderId="5" xfId="58" applyNumberFormat="1" applyFont="1" applyFill="1" applyBorder="1" applyAlignment="1">
      <alignment horizontal="center" vertical="center" wrapText="1"/>
    </xf>
    <xf numFmtId="169" fontId="11" fillId="6" borderId="5" xfId="58" applyNumberFormat="1" applyFont="1" applyFill="1" applyBorder="1" applyAlignment="1">
      <alignment horizontal="center" vertical="center" wrapText="1"/>
    </xf>
    <xf numFmtId="0" fontId="12" fillId="12" borderId="5" xfId="59" applyFont="1" applyFill="1" applyBorder="1" applyAlignment="1">
      <alignment horizontal="right"/>
    </xf>
    <xf numFmtId="0" fontId="11" fillId="12" borderId="5" xfId="59" applyFont="1" applyFill="1" applyBorder="1" applyAlignment="1">
      <alignment horizontal="center"/>
    </xf>
    <xf numFmtId="3" fontId="11" fillId="12" borderId="5" xfId="59" applyNumberFormat="1" applyFont="1" applyFill="1" applyBorder="1" applyAlignment="1"/>
    <xf numFmtId="0" fontId="20" fillId="0" borderId="0" xfId="26" applyNumberFormat="1" applyFont="1"/>
    <xf numFmtId="0" fontId="27" fillId="0" borderId="0" xfId="26" applyFont="1"/>
    <xf numFmtId="3" fontId="11" fillId="12" borderId="5" xfId="59" applyNumberFormat="1" applyFont="1" applyFill="1" applyBorder="1" applyAlignment="1">
      <alignment horizontal="right"/>
    </xf>
    <xf numFmtId="166" fontId="6" fillId="12" borderId="5" xfId="59" applyNumberFormat="1" applyFont="1" applyFill="1" applyBorder="1" applyAlignment="1">
      <alignment horizontal="right"/>
    </xf>
    <xf numFmtId="0" fontId="28" fillId="0" borderId="0" xfId="26" applyFont="1" applyAlignment="1">
      <alignment horizontal="right"/>
    </xf>
    <xf numFmtId="166" fontId="19" fillId="0" borderId="0" xfId="26" applyNumberFormat="1" applyFont="1"/>
    <xf numFmtId="0" fontId="29" fillId="0" borderId="0" xfId="26" applyFont="1" applyAlignment="1">
      <alignment horizontal="right"/>
    </xf>
    <xf numFmtId="169" fontId="20" fillId="0" borderId="0" xfId="26" applyNumberFormat="1" applyFont="1" applyAlignment="1">
      <alignment horizontal="right"/>
    </xf>
    <xf numFmtId="169" fontId="19" fillId="0" borderId="0" xfId="26" applyNumberFormat="1" applyFont="1" applyAlignment="1">
      <alignment horizontal="right"/>
    </xf>
    <xf numFmtId="0" fontId="30" fillId="0" borderId="0" xfId="26" applyFont="1" applyAlignment="1">
      <alignment horizontal="right"/>
    </xf>
    <xf numFmtId="169" fontId="31" fillId="0" borderId="0" xfId="26" applyNumberFormat="1" applyFont="1" applyAlignment="1">
      <alignment horizontal="right"/>
    </xf>
    <xf numFmtId="0" fontId="19" fillId="0" borderId="0" xfId="26" applyFont="1" applyAlignment="1">
      <alignment horizontal="right"/>
    </xf>
    <xf numFmtId="3" fontId="11" fillId="12" borderId="5" xfId="59" applyNumberFormat="1" applyFont="1" applyFill="1" applyBorder="1" applyAlignment="1">
      <alignment horizontal="center"/>
    </xf>
    <xf numFmtId="3" fontId="12" fillId="12" borderId="5" xfId="59" applyNumberFormat="1" applyFont="1" applyFill="1" applyBorder="1" applyAlignment="1">
      <alignment horizontal="center"/>
    </xf>
    <xf numFmtId="165" fontId="12" fillId="12" borderId="5" xfId="59" applyNumberFormat="1" applyFont="1" applyFill="1" applyBorder="1" applyAlignment="1">
      <alignment horizontal="right"/>
    </xf>
    <xf numFmtId="0" fontId="1" fillId="0" borderId="5" xfId="27" quotePrefix="1" applyFont="1" applyFill="1" applyBorder="1" applyAlignment="1">
      <alignment horizontal="center" vertical="center"/>
    </xf>
    <xf numFmtId="0" fontId="38" fillId="6" borderId="5" xfId="59" applyNumberFormat="1" applyFont="1" applyFill="1" applyBorder="1" applyAlignment="1">
      <alignment horizontal="center" vertical="center"/>
    </xf>
    <xf numFmtId="170" fontId="38" fillId="6" borderId="5" xfId="58" applyNumberFormat="1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vertical="center" wrapText="1"/>
    </xf>
    <xf numFmtId="49" fontId="38" fillId="6" borderId="5" xfId="58" applyNumberFormat="1" applyFont="1" applyFill="1" applyBorder="1" applyAlignment="1">
      <alignment horizontal="center" vertical="center"/>
    </xf>
    <xf numFmtId="0" fontId="38" fillId="6" borderId="5" xfId="0" applyNumberFormat="1" applyFont="1" applyFill="1" applyBorder="1" applyAlignment="1">
      <alignment horizontal="center" vertical="center" wrapText="1"/>
    </xf>
    <xf numFmtId="3" fontId="38" fillId="6" borderId="5" xfId="59" applyNumberFormat="1" applyFont="1" applyFill="1" applyBorder="1" applyAlignment="1">
      <alignment vertical="center"/>
    </xf>
    <xf numFmtId="3" fontId="39" fillId="6" borderId="5" xfId="58" applyNumberFormat="1" applyFont="1" applyFill="1" applyBorder="1" applyAlignment="1">
      <alignment horizontal="right" vertical="center" wrapText="1"/>
    </xf>
    <xf numFmtId="3" fontId="40" fillId="6" borderId="5" xfId="59" applyNumberFormat="1" applyFont="1" applyFill="1" applyBorder="1" applyAlignment="1">
      <alignment horizontal="right"/>
    </xf>
    <xf numFmtId="3" fontId="38" fillId="6" borderId="5" xfId="59" applyNumberFormat="1" applyFont="1" applyFill="1" applyBorder="1" applyAlignment="1">
      <alignment horizontal="right" vertical="center"/>
    </xf>
    <xf numFmtId="165" fontId="38" fillId="6" borderId="5" xfId="59" applyNumberFormat="1" applyFont="1" applyFill="1" applyBorder="1" applyAlignment="1">
      <alignment horizontal="right" vertical="center"/>
    </xf>
    <xf numFmtId="167" fontId="38" fillId="6" borderId="5" xfId="59" applyNumberFormat="1" applyFont="1" applyFill="1" applyBorder="1" applyAlignment="1">
      <alignment horizontal="right" vertical="center"/>
    </xf>
    <xf numFmtId="0" fontId="38" fillId="0" borderId="5" xfId="27" applyFont="1" applyFill="1" applyBorder="1" applyAlignment="1">
      <alignment horizontal="center" vertical="center"/>
    </xf>
    <xf numFmtId="0" fontId="38" fillId="0" borderId="5" xfId="59" applyNumberFormat="1" applyFont="1" applyFill="1" applyBorder="1" applyAlignment="1">
      <alignment horizontal="center" vertical="center"/>
    </xf>
    <xf numFmtId="3" fontId="38" fillId="6" borderId="5" xfId="59" applyNumberFormat="1" applyFont="1" applyFill="1" applyBorder="1" applyAlignment="1">
      <alignment horizontal="center" vertical="center"/>
    </xf>
    <xf numFmtId="1" fontId="38" fillId="6" borderId="5" xfId="59" applyNumberFormat="1" applyFont="1" applyFill="1" applyBorder="1" applyAlignment="1">
      <alignment horizontal="center" vertical="center"/>
    </xf>
    <xf numFmtId="3" fontId="38" fillId="6" borderId="5" xfId="59" applyNumberFormat="1" applyFont="1" applyFill="1" applyBorder="1" applyAlignment="1">
      <alignment horizontal="center"/>
    </xf>
    <xf numFmtId="167" fontId="38" fillId="6" borderId="5" xfId="59" applyNumberFormat="1" applyFont="1" applyFill="1" applyBorder="1" applyAlignment="1">
      <alignment horizontal="center"/>
    </xf>
    <xf numFmtId="0" fontId="38" fillId="6" borderId="5" xfId="59" applyNumberFormat="1" applyFont="1" applyFill="1" applyBorder="1" applyAlignment="1">
      <alignment horizontal="right" vertical="center"/>
    </xf>
    <xf numFmtId="0" fontId="41" fillId="6" borderId="0" xfId="26" applyFont="1" applyFill="1"/>
    <xf numFmtId="0" fontId="40" fillId="14" borderId="5" xfId="58" applyNumberFormat="1" applyFont="1" applyFill="1" applyBorder="1" applyAlignment="1">
      <alignment horizontal="right" vertical="center"/>
    </xf>
    <xf numFmtId="170" fontId="40" fillId="14" borderId="5" xfId="58" applyNumberFormat="1" applyFont="1" applyFill="1" applyBorder="1" applyAlignment="1">
      <alignment horizontal="center" vertical="center" wrapText="1"/>
    </xf>
    <xf numFmtId="0" fontId="40" fillId="14" borderId="5" xfId="59" applyFont="1" applyFill="1" applyBorder="1" applyAlignment="1">
      <alignment horizontal="center" vertical="center"/>
    </xf>
    <xf numFmtId="3" fontId="40" fillId="14" borderId="5" xfId="59" applyNumberFormat="1" applyFont="1" applyFill="1" applyBorder="1" applyAlignment="1">
      <alignment vertical="center"/>
    </xf>
    <xf numFmtId="3" fontId="40" fillId="14" borderId="5" xfId="59" applyNumberFormat="1" applyFont="1" applyFill="1" applyBorder="1" applyAlignment="1">
      <alignment horizontal="right" vertical="center"/>
    </xf>
    <xf numFmtId="0" fontId="40" fillId="14" borderId="5" xfId="59" applyFont="1" applyFill="1" applyBorder="1" applyAlignment="1">
      <alignment horizontal="right" vertical="center"/>
    </xf>
    <xf numFmtId="165" fontId="40" fillId="14" borderId="5" xfId="59" applyNumberFormat="1" applyFont="1" applyFill="1" applyBorder="1" applyAlignment="1">
      <alignment horizontal="right" vertical="center"/>
    </xf>
    <xf numFmtId="0" fontId="40" fillId="14" borderId="5" xfId="59" applyNumberFormat="1" applyFont="1" applyFill="1" applyBorder="1" applyAlignment="1">
      <alignment horizontal="center" vertical="center"/>
    </xf>
    <xf numFmtId="3" fontId="40" fillId="14" borderId="5" xfId="59" applyNumberFormat="1" applyFont="1" applyFill="1" applyBorder="1" applyAlignment="1">
      <alignment horizontal="center" vertical="center"/>
    </xf>
    <xf numFmtId="1" fontId="40" fillId="14" borderId="5" xfId="59" applyNumberFormat="1" applyFont="1" applyFill="1" applyBorder="1" applyAlignment="1">
      <alignment horizontal="center" vertical="center"/>
    </xf>
    <xf numFmtId="168" fontId="40" fillId="14" borderId="5" xfId="59" applyNumberFormat="1" applyFont="1" applyFill="1" applyBorder="1" applyAlignment="1">
      <alignment horizontal="center" vertical="center"/>
    </xf>
    <xf numFmtId="167" fontId="40" fillId="14" borderId="5" xfId="59" applyNumberFormat="1" applyFont="1" applyFill="1" applyBorder="1" applyAlignment="1">
      <alignment horizontal="center" vertical="center"/>
    </xf>
    <xf numFmtId="0" fontId="40" fillId="14" borderId="5" xfId="59" applyNumberFormat="1" applyFont="1" applyFill="1" applyBorder="1" applyAlignment="1">
      <alignment horizontal="right" vertical="center"/>
    </xf>
    <xf numFmtId="0" fontId="42" fillId="14" borderId="0" xfId="26" applyFont="1" applyFill="1"/>
    <xf numFmtId="0" fontId="39" fillId="6" borderId="5" xfId="59" applyNumberFormat="1" applyFont="1" applyFill="1" applyBorder="1" applyAlignment="1">
      <alignment horizontal="center" vertical="center"/>
    </xf>
    <xf numFmtId="170" fontId="39" fillId="6" borderId="5" xfId="58" applyNumberFormat="1" applyFont="1" applyFill="1" applyBorder="1" applyAlignment="1">
      <alignment horizontal="center" vertical="center" wrapText="1"/>
    </xf>
    <xf numFmtId="0" fontId="39" fillId="6" borderId="5" xfId="58" applyNumberFormat="1" applyFont="1" applyFill="1" applyBorder="1" applyAlignment="1">
      <alignment horizontal="left" vertical="center"/>
    </xf>
    <xf numFmtId="0" fontId="39" fillId="6" borderId="5" xfId="59" applyFont="1" applyFill="1" applyBorder="1" applyAlignment="1">
      <alignment horizontal="center" vertical="center"/>
    </xf>
    <xf numFmtId="0" fontId="39" fillId="6" borderId="5" xfId="0" applyNumberFormat="1" applyFont="1" applyFill="1" applyBorder="1" applyAlignment="1">
      <alignment horizontal="center" vertical="center" wrapText="1"/>
    </xf>
    <xf numFmtId="3" fontId="39" fillId="6" borderId="5" xfId="59" applyNumberFormat="1" applyFont="1" applyFill="1" applyBorder="1" applyAlignment="1">
      <alignment vertical="center"/>
    </xf>
    <xf numFmtId="3" fontId="39" fillId="6" borderId="5" xfId="59" applyNumberFormat="1" applyFont="1" applyFill="1" applyBorder="1" applyAlignment="1">
      <alignment horizontal="right" vertical="center"/>
    </xf>
    <xf numFmtId="165" fontId="39" fillId="6" borderId="5" xfId="59" applyNumberFormat="1" applyFont="1" applyFill="1" applyBorder="1" applyAlignment="1">
      <alignment horizontal="right" vertical="center"/>
    </xf>
    <xf numFmtId="167" fontId="39" fillId="6" borderId="5" xfId="59" applyNumberFormat="1" applyFont="1" applyFill="1" applyBorder="1" applyAlignment="1">
      <alignment horizontal="right" vertical="center"/>
    </xf>
    <xf numFmtId="3" fontId="39" fillId="6" borderId="5" xfId="59" applyNumberFormat="1" applyFont="1" applyFill="1" applyBorder="1" applyAlignment="1">
      <alignment horizontal="center" vertical="center"/>
    </xf>
    <xf numFmtId="1" fontId="39" fillId="6" borderId="5" xfId="59" applyNumberFormat="1" applyFont="1" applyFill="1" applyBorder="1" applyAlignment="1">
      <alignment horizontal="center" vertical="center"/>
    </xf>
    <xf numFmtId="168" fontId="39" fillId="6" borderId="5" xfId="59" applyNumberFormat="1" applyFont="1" applyFill="1" applyBorder="1" applyAlignment="1">
      <alignment horizontal="center" vertical="center"/>
    </xf>
    <xf numFmtId="167" fontId="39" fillId="6" borderId="5" xfId="59" applyNumberFormat="1" applyFont="1" applyFill="1" applyBorder="1" applyAlignment="1">
      <alignment horizontal="center" vertical="center"/>
    </xf>
    <xf numFmtId="0" fontId="39" fillId="6" borderId="5" xfId="59" applyNumberFormat="1" applyFont="1" applyFill="1" applyBorder="1" applyAlignment="1">
      <alignment horizontal="right" vertical="center"/>
    </xf>
    <xf numFmtId="0" fontId="43" fillId="6" borderId="0" xfId="26" applyFont="1" applyFill="1"/>
    <xf numFmtId="0" fontId="11" fillId="4" borderId="1" xfId="59" applyNumberFormat="1" applyFont="1" applyFill="1" applyBorder="1" applyAlignment="1">
      <alignment horizontal="center" vertical="center" textRotation="90"/>
    </xf>
    <xf numFmtId="0" fontId="11" fillId="4" borderId="2" xfId="59" applyNumberFormat="1" applyFont="1" applyFill="1" applyBorder="1" applyAlignment="1">
      <alignment horizontal="center" vertical="center" textRotation="90"/>
    </xf>
    <xf numFmtId="0" fontId="11" fillId="4" borderId="3" xfId="59" applyNumberFormat="1" applyFont="1" applyFill="1" applyBorder="1" applyAlignment="1">
      <alignment horizontal="center" vertical="center" wrapText="1"/>
    </xf>
    <xf numFmtId="0" fontId="11" fillId="4" borderId="7" xfId="59" applyNumberFormat="1" applyFont="1" applyFill="1" applyBorder="1" applyAlignment="1">
      <alignment horizontal="center" vertical="center" wrapText="1"/>
    </xf>
    <xf numFmtId="0" fontId="11" fillId="4" borderId="4" xfId="59" applyNumberFormat="1" applyFont="1" applyFill="1" applyBorder="1" applyAlignment="1">
      <alignment horizontal="center" vertical="center" textRotation="90"/>
    </xf>
    <xf numFmtId="0" fontId="11" fillId="4" borderId="11" xfId="59" applyNumberFormat="1" applyFont="1" applyFill="1" applyBorder="1" applyAlignment="1">
      <alignment horizontal="center" vertical="center" textRotation="90"/>
    </xf>
    <xf numFmtId="0" fontId="11" fillId="4" borderId="5" xfId="59" applyNumberFormat="1" applyFont="1" applyFill="1" applyBorder="1" applyAlignment="1">
      <alignment horizontal="center" vertical="center" textRotation="90"/>
    </xf>
    <xf numFmtId="0" fontId="11" fillId="4" borderId="3" xfId="59" applyNumberFormat="1" applyFont="1" applyFill="1" applyBorder="1" applyAlignment="1">
      <alignment horizontal="center" vertical="center" textRotation="90"/>
    </xf>
    <xf numFmtId="0" fontId="11" fillId="0" borderId="5" xfId="59" applyNumberFormat="1" applyFont="1" applyFill="1" applyBorder="1" applyAlignment="1">
      <alignment horizontal="center" vertical="center" textRotation="90"/>
    </xf>
    <xf numFmtId="0" fontId="11" fillId="0" borderId="3" xfId="59" applyNumberFormat="1" applyFont="1" applyFill="1" applyBorder="1" applyAlignment="1">
      <alignment horizontal="center" vertical="center" textRotation="90"/>
    </xf>
    <xf numFmtId="0" fontId="11" fillId="0" borderId="1" xfId="59" applyNumberFormat="1" applyFont="1" applyFill="1" applyBorder="1" applyAlignment="1">
      <alignment horizontal="center" vertical="center" textRotation="90"/>
    </xf>
    <xf numFmtId="0" fontId="11" fillId="0" borderId="2" xfId="59" applyNumberFormat="1" applyFont="1" applyFill="1" applyBorder="1" applyAlignment="1">
      <alignment horizontal="center" vertical="center" textRotation="90"/>
    </xf>
    <xf numFmtId="0" fontId="11" fillId="4" borderId="5" xfId="26" applyFont="1" applyFill="1" applyBorder="1" applyAlignment="1">
      <alignment horizontal="center" vertical="center" wrapText="1"/>
    </xf>
    <xf numFmtId="0" fontId="11" fillId="4" borderId="3" xfId="26" applyFont="1" applyFill="1" applyBorder="1" applyAlignment="1">
      <alignment horizontal="center" vertical="center" wrapText="1"/>
    </xf>
    <xf numFmtId="0" fontId="11" fillId="4" borderId="7" xfId="59" applyNumberFormat="1" applyFont="1" applyFill="1" applyBorder="1" applyAlignment="1">
      <alignment horizontal="center" vertical="center" textRotation="90"/>
    </xf>
    <xf numFmtId="3" fontId="11" fillId="4" borderId="5" xfId="64" applyNumberFormat="1" applyFont="1" applyFill="1" applyBorder="1" applyAlignment="1">
      <alignment horizontal="center" vertical="center" wrapText="1"/>
    </xf>
    <xf numFmtId="3" fontId="11" fillId="4" borderId="1" xfId="64" applyNumberFormat="1" applyFont="1" applyFill="1" applyBorder="1" applyAlignment="1">
      <alignment horizontal="center" vertical="center" wrapText="1"/>
    </xf>
    <xf numFmtId="3" fontId="11" fillId="4" borderId="15" xfId="64" applyNumberFormat="1" applyFont="1" applyFill="1" applyBorder="1" applyAlignment="1">
      <alignment horizontal="center" vertical="center" wrapText="1"/>
    </xf>
    <xf numFmtId="3" fontId="11" fillId="4" borderId="4" xfId="64" applyNumberFormat="1" applyFont="1" applyFill="1" applyBorder="1" applyAlignment="1">
      <alignment horizontal="center" vertical="center" wrapText="1"/>
    </xf>
    <xf numFmtId="3" fontId="11" fillId="4" borderId="3" xfId="59" applyNumberFormat="1" applyFont="1" applyFill="1" applyBorder="1" applyAlignment="1">
      <alignment horizontal="center" vertical="center" textRotation="90"/>
    </xf>
    <xf numFmtId="3" fontId="11" fillId="4" borderId="7" xfId="59" applyNumberFormat="1" applyFont="1" applyFill="1" applyBorder="1" applyAlignment="1">
      <alignment horizontal="center" vertical="center" textRotation="90"/>
    </xf>
    <xf numFmtId="3" fontId="11" fillId="11" borderId="2" xfId="64" applyNumberFormat="1" applyFont="1" applyFill="1" applyBorder="1" applyAlignment="1">
      <alignment horizontal="center" vertical="center"/>
    </xf>
    <xf numFmtId="3" fontId="11" fillId="11" borderId="10" xfId="64" applyNumberFormat="1" applyFont="1" applyFill="1" applyBorder="1" applyAlignment="1">
      <alignment horizontal="center" vertical="center"/>
    </xf>
    <xf numFmtId="3" fontId="11" fillId="11" borderId="11" xfId="64" applyNumberFormat="1" applyFont="1" applyFill="1" applyBorder="1" applyAlignment="1">
      <alignment horizontal="center" vertical="center"/>
    </xf>
    <xf numFmtId="3" fontId="11" fillId="11" borderId="6" xfId="64" applyNumberFormat="1" applyFont="1" applyFill="1" applyBorder="1" applyAlignment="1">
      <alignment horizontal="center" vertical="center"/>
    </xf>
    <xf numFmtId="3" fontId="11" fillId="11" borderId="0" xfId="64" applyNumberFormat="1" applyFont="1" applyFill="1" applyBorder="1" applyAlignment="1">
      <alignment horizontal="center" vertical="center"/>
    </xf>
    <xf numFmtId="3" fontId="11" fillId="11" borderId="14" xfId="64" applyNumberFormat="1" applyFont="1" applyFill="1" applyBorder="1" applyAlignment="1">
      <alignment horizontal="center" vertical="center"/>
    </xf>
    <xf numFmtId="3" fontId="11" fillId="11" borderId="8" xfId="64" applyNumberFormat="1" applyFont="1" applyFill="1" applyBorder="1" applyAlignment="1">
      <alignment horizontal="center" vertical="center"/>
    </xf>
    <xf numFmtId="3" fontId="11" fillId="11" borderId="12" xfId="64" applyNumberFormat="1" applyFont="1" applyFill="1" applyBorder="1" applyAlignment="1">
      <alignment horizontal="center" vertical="center"/>
    </xf>
    <xf numFmtId="3" fontId="11" fillId="11" borderId="13" xfId="64" applyNumberFormat="1" applyFont="1" applyFill="1" applyBorder="1" applyAlignment="1">
      <alignment horizontal="center" vertical="center"/>
    </xf>
    <xf numFmtId="3" fontId="11" fillId="11" borderId="5" xfId="64" applyNumberFormat="1" applyFont="1" applyFill="1" applyBorder="1" applyAlignment="1">
      <alignment horizontal="center" vertical="center"/>
    </xf>
    <xf numFmtId="165" fontId="11" fillId="11" borderId="5" xfId="64" applyNumberFormat="1" applyFont="1" applyFill="1" applyBorder="1" applyAlignment="1">
      <alignment horizontal="center" vertical="center"/>
    </xf>
    <xf numFmtId="1" fontId="11" fillId="4" borderId="3" xfId="59" applyNumberFormat="1" applyFont="1" applyFill="1" applyBorder="1" applyAlignment="1">
      <alignment horizontal="center" vertical="center" textRotation="90"/>
    </xf>
    <xf numFmtId="1" fontId="11" fillId="4" borderId="7" xfId="59" applyNumberFormat="1" applyFont="1" applyFill="1" applyBorder="1" applyAlignment="1">
      <alignment horizontal="center" vertical="center" textRotation="90"/>
    </xf>
    <xf numFmtId="168" fontId="11" fillId="4" borderId="3" xfId="59" applyNumberFormat="1" applyFont="1" applyFill="1" applyBorder="1" applyAlignment="1">
      <alignment horizontal="center" vertical="center" textRotation="90"/>
    </xf>
    <xf numFmtId="168" fontId="11" fillId="4" borderId="7" xfId="59" applyNumberFormat="1" applyFont="1" applyFill="1" applyBorder="1" applyAlignment="1">
      <alignment horizontal="center" vertical="center" textRotation="90"/>
    </xf>
    <xf numFmtId="167" fontId="11" fillId="4" borderId="3" xfId="59" applyNumberFormat="1" applyFont="1" applyFill="1" applyBorder="1" applyAlignment="1">
      <alignment horizontal="center" vertical="center" textRotation="90" wrapText="1"/>
    </xf>
    <xf numFmtId="167" fontId="11" fillId="4" borderId="7" xfId="59" applyNumberFormat="1" applyFont="1" applyFill="1" applyBorder="1" applyAlignment="1">
      <alignment horizontal="center" vertical="center" textRotation="90" wrapText="1"/>
    </xf>
    <xf numFmtId="0" fontId="6" fillId="0" borderId="1" xfId="23" applyFont="1" applyBorder="1" applyAlignment="1">
      <alignment horizontal="center" vertical="center" wrapText="1"/>
    </xf>
    <xf numFmtId="0" fontId="6" fillId="0" borderId="15" xfId="23" applyFont="1" applyBorder="1" applyAlignment="1">
      <alignment horizontal="center" vertical="center" wrapText="1"/>
    </xf>
    <xf numFmtId="0" fontId="6" fillId="0" borderId="4" xfId="23" applyFont="1" applyBorder="1" applyAlignment="1">
      <alignment horizontal="center" vertical="center" wrapText="1"/>
    </xf>
    <xf numFmtId="0" fontId="6" fillId="0" borderId="5" xfId="23" applyFont="1" applyBorder="1" applyAlignment="1">
      <alignment horizontal="center" vertical="center" wrapText="1"/>
    </xf>
    <xf numFmtId="0" fontId="16" fillId="0" borderId="5" xfId="23" applyFont="1" applyBorder="1" applyAlignment="1">
      <alignment horizontal="center" wrapText="1"/>
    </xf>
    <xf numFmtId="49" fontId="6" fillId="0" borderId="5" xfId="23" applyNumberFormat="1" applyFont="1" applyFill="1" applyBorder="1" applyAlignment="1">
      <alignment horizontal="center" vertical="center" wrapText="1"/>
    </xf>
    <xf numFmtId="49" fontId="14" fillId="0" borderId="5" xfId="23" applyNumberFormat="1" applyFont="1" applyFill="1" applyBorder="1" applyAlignment="1">
      <alignment horizontal="center" vertical="center" wrapText="1"/>
    </xf>
    <xf numFmtId="0" fontId="15" fillId="0" borderId="5" xfId="23" applyFont="1" applyFill="1" applyBorder="1" applyAlignment="1">
      <alignment horizontal="center" vertical="center" wrapText="1"/>
    </xf>
    <xf numFmtId="0" fontId="15" fillId="0" borderId="5" xfId="23" applyFont="1" applyFill="1" applyBorder="1" applyAlignment="1">
      <alignment horizontal="center" vertical="center" textRotation="90" wrapText="1"/>
    </xf>
    <xf numFmtId="0" fontId="6" fillId="0" borderId="5" xfId="23" applyFont="1" applyFill="1" applyBorder="1" applyAlignment="1">
      <alignment horizontal="center" vertical="center" textRotation="90" wrapText="1"/>
    </xf>
    <xf numFmtId="0" fontId="12" fillId="0" borderId="5" xfId="23" applyFont="1" applyBorder="1" applyAlignment="1">
      <alignment horizontal="center" textRotation="90" wrapText="1"/>
    </xf>
    <xf numFmtId="0" fontId="12" fillId="0" borderId="5" xfId="23" applyFont="1" applyBorder="1" applyAlignment="1">
      <alignment horizontal="center" wrapText="1"/>
    </xf>
    <xf numFmtId="0" fontId="6" fillId="0" borderId="1" xfId="23" applyFont="1" applyFill="1" applyBorder="1" applyAlignment="1">
      <alignment horizontal="center" vertical="center" textRotation="90" wrapText="1"/>
    </xf>
    <xf numFmtId="0" fontId="12" fillId="0" borderId="5" xfId="23" applyFont="1" applyBorder="1" applyAlignment="1">
      <alignment horizontal="center" textRotation="90"/>
    </xf>
    <xf numFmtId="0" fontId="12" fillId="0" borderId="1" xfId="23" applyFont="1" applyBorder="1" applyAlignment="1">
      <alignment horizontal="center" textRotation="90" wrapText="1"/>
    </xf>
    <xf numFmtId="0" fontId="16" fillId="0" borderId="4" xfId="23" applyFont="1" applyBorder="1" applyAlignment="1">
      <alignment horizontal="center" wrapText="1"/>
    </xf>
    <xf numFmtId="2" fontId="7" fillId="0" borderId="5" xfId="0" applyNumberFormat="1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 wrapText="1"/>
    </xf>
    <xf numFmtId="169" fontId="7" fillId="0" borderId="5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49" fontId="1" fillId="4" borderId="1" xfId="59" applyNumberFormat="1" applyFont="1" applyFill="1" applyBorder="1" applyAlignment="1">
      <alignment horizontal="center" vertical="center" textRotation="90"/>
    </xf>
    <xf numFmtId="0" fontId="1" fillId="4" borderId="4" xfId="59" applyNumberFormat="1" applyFont="1" applyFill="1" applyBorder="1" applyAlignment="1">
      <alignment horizontal="center" vertical="center" textRotation="90"/>
    </xf>
    <xf numFmtId="0" fontId="1" fillId="4" borderId="5" xfId="59" applyNumberFormat="1" applyFont="1" applyFill="1" applyBorder="1" applyAlignment="1">
      <alignment horizontal="center" vertical="center" textRotation="90"/>
    </xf>
    <xf numFmtId="0" fontId="1" fillId="4" borderId="1" xfId="59" applyNumberFormat="1" applyFont="1" applyFill="1" applyBorder="1" applyAlignment="1">
      <alignment horizontal="center" vertical="center" textRotation="90"/>
    </xf>
    <xf numFmtId="3" fontId="1" fillId="4" borderId="7" xfId="59" applyNumberFormat="1" applyFont="1" applyFill="1" applyBorder="1" applyAlignment="1">
      <alignment horizontal="center" vertical="center" textRotation="90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7" fontId="1" fillId="4" borderId="4" xfId="59" applyNumberFormat="1" applyFont="1" applyFill="1" applyBorder="1" applyAlignment="1">
      <alignment horizontal="center" vertical="center" textRotation="90"/>
    </xf>
    <xf numFmtId="167" fontId="1" fillId="4" borderId="5" xfId="59" applyNumberFormat="1" applyFont="1" applyFill="1" applyBorder="1" applyAlignment="1">
      <alignment horizontal="center" vertical="center" textRotation="90"/>
    </xf>
    <xf numFmtId="3" fontId="1" fillId="4" borderId="5" xfId="59" applyNumberFormat="1" applyFont="1" applyFill="1" applyBorder="1" applyAlignment="1">
      <alignment horizontal="center" vertical="center" textRotation="90"/>
    </xf>
    <xf numFmtId="0" fontId="1" fillId="4" borderId="2" xfId="59" applyNumberFormat="1" applyFont="1" applyFill="1" applyBorder="1" applyAlignment="1">
      <alignment horizontal="center" vertical="center"/>
    </xf>
    <xf numFmtId="0" fontId="1" fillId="4" borderId="10" xfId="59" applyNumberFormat="1" applyFont="1" applyFill="1" applyBorder="1" applyAlignment="1">
      <alignment horizontal="center" vertical="center"/>
    </xf>
    <xf numFmtId="0" fontId="1" fillId="4" borderId="11" xfId="59" applyNumberFormat="1" applyFont="1" applyFill="1" applyBorder="1" applyAlignment="1">
      <alignment horizontal="center" vertical="center"/>
    </xf>
    <xf numFmtId="0" fontId="1" fillId="4" borderId="8" xfId="59" applyNumberFormat="1" applyFont="1" applyFill="1" applyBorder="1" applyAlignment="1">
      <alignment horizontal="center" vertical="center"/>
    </xf>
    <xf numFmtId="0" fontId="1" fillId="4" borderId="12" xfId="59" applyNumberFormat="1" applyFont="1" applyFill="1" applyBorder="1" applyAlignment="1">
      <alignment horizontal="center" vertical="center"/>
    </xf>
    <xf numFmtId="0" fontId="1" fillId="4" borderId="13" xfId="59" applyNumberFormat="1" applyFont="1" applyFill="1" applyBorder="1" applyAlignment="1">
      <alignment horizontal="center" vertical="center"/>
    </xf>
    <xf numFmtId="1" fontId="1" fillId="4" borderId="7" xfId="59" applyNumberFormat="1" applyFont="1" applyFill="1" applyBorder="1" applyAlignment="1">
      <alignment horizontal="center" vertical="center" textRotation="90"/>
    </xf>
    <xf numFmtId="168" fontId="1" fillId="4" borderId="7" xfId="59" applyNumberFormat="1" applyFont="1" applyFill="1" applyBorder="1" applyAlignment="1">
      <alignment horizontal="center" vertical="center" textRotation="90"/>
    </xf>
    <xf numFmtId="3" fontId="1" fillId="4" borderId="2" xfId="64" applyNumberFormat="1" applyFont="1" applyFill="1" applyBorder="1" applyAlignment="1">
      <alignment horizontal="center" vertical="center"/>
    </xf>
    <xf numFmtId="3" fontId="1" fillId="4" borderId="10" xfId="64" applyNumberFormat="1" applyFont="1" applyFill="1" applyBorder="1" applyAlignment="1">
      <alignment horizontal="center" vertical="center"/>
    </xf>
    <xf numFmtId="3" fontId="1" fillId="4" borderId="11" xfId="64" applyNumberFormat="1" applyFont="1" applyFill="1" applyBorder="1" applyAlignment="1">
      <alignment horizontal="center" vertical="center"/>
    </xf>
  </cellXfs>
  <cellStyles count="75">
    <cellStyle name="Currency 2" xfId="10"/>
    <cellStyle name="Normal" xfId="0" builtinId="0"/>
    <cellStyle name="Normal 10" xfId="13"/>
    <cellStyle name="Normal 10 2" xfId="7"/>
    <cellStyle name="Normal 10 3" xfId="1"/>
    <cellStyle name="Normal 10 5" xfId="14"/>
    <cellStyle name="Normal 11" xfId="15"/>
    <cellStyle name="Normal 11 2" xfId="12"/>
    <cellStyle name="Normal 11 5" xfId="16"/>
    <cellStyle name="Normal 12" xfId="17"/>
    <cellStyle name="Normal 12 5" xfId="11"/>
    <cellStyle name="Normal 13" xfId="18"/>
    <cellStyle name="Normal 13 2" xfId="8"/>
    <cellStyle name="Normal 13 5" xfId="19"/>
    <cellStyle name="Normal 14" xfId="20"/>
    <cellStyle name="Normal 14 5" xfId="9"/>
    <cellStyle name="Normal 15" xfId="21"/>
    <cellStyle name="Normal 15 2" xfId="23"/>
    <cellStyle name="Normal 17 5" xfId="24"/>
    <cellStyle name="Normal 19 6" xfId="25"/>
    <cellStyle name="Normal 2" xfId="26"/>
    <cellStyle name="Normal 2 2" xfId="27"/>
    <cellStyle name="Normal 2 3" xfId="28"/>
    <cellStyle name="Normal 2 4" xfId="29"/>
    <cellStyle name="Normal 2_2. Излишни БП за уточняване  от СКС преработено от стойчев" xfId="30"/>
    <cellStyle name="Normal 20" xfId="22"/>
    <cellStyle name="Normal 24" xfId="31"/>
    <cellStyle name="Normal 3" xfId="32"/>
    <cellStyle name="Normal 37 3" xfId="33"/>
    <cellStyle name="Normal 4" xfId="34"/>
    <cellStyle name="Normal 40" xfId="35"/>
    <cellStyle name="Normal 41" xfId="36"/>
    <cellStyle name="Normal 42" xfId="37"/>
    <cellStyle name="Normal 43" xfId="38"/>
    <cellStyle name="Normal 44" xfId="39"/>
    <cellStyle name="Normal 49" xfId="40"/>
    <cellStyle name="Normal 5" xfId="41"/>
    <cellStyle name="Normal 5 2" xfId="42"/>
    <cellStyle name="Normal 5 3" xfId="6"/>
    <cellStyle name="Normal 5 4" xfId="4"/>
    <cellStyle name="Normal 50" xfId="43"/>
    <cellStyle name="Normal 51" xfId="44"/>
    <cellStyle name="Normal 52" xfId="45"/>
    <cellStyle name="Normal 53" xfId="46"/>
    <cellStyle name="Normal 59" xfId="47"/>
    <cellStyle name="Normal 6" xfId="49"/>
    <cellStyle name="Normal 60" xfId="50"/>
    <cellStyle name="Normal 63" xfId="3"/>
    <cellStyle name="Normal 64" xfId="48"/>
    <cellStyle name="Normal 65" xfId="51"/>
    <cellStyle name="Normal 66" xfId="52"/>
    <cellStyle name="Normal 67" xfId="5"/>
    <cellStyle name="Normal 68" xfId="53"/>
    <cellStyle name="Normal 69" xfId="54"/>
    <cellStyle name="Normal 7" xfId="55"/>
    <cellStyle name="Normal 7 2" xfId="2"/>
    <cellStyle name="Normal 7 3" xfId="56"/>
    <cellStyle name="Normal 7 4" xfId="57"/>
    <cellStyle name="Normal 8" xfId="58"/>
    <cellStyle name="Normal 8 3" xfId="60"/>
    <cellStyle name="Normal 9" xfId="61"/>
    <cellStyle name="Normal_4. Списък на излишните БП за 2015 г  - раздел II за утилизация" xfId="62"/>
    <cellStyle name="Normal_Излипни 48960-11.02.2011 г. 2" xfId="59"/>
    <cellStyle name="Normal_Излипни 48960-11.02.2011 г._4. Списък на излишните БП за 2015 г  - раздел II за утилизация-Яламов" xfId="63"/>
    <cellStyle name="Normal_Излипни 48960-11.02.2011 г._Списък на изл. БП за 2014 г - разд. I за ТР - заготовка" xfId="64"/>
    <cellStyle name="Normal_Излишни БП 48960- към 01,01,2010" xfId="65"/>
    <cellStyle name="Style 1" xfId="66"/>
    <cellStyle name="Нормален 2 2" xfId="67"/>
    <cellStyle name="Нормален 3 3" xfId="68"/>
    <cellStyle name="Нормален 4 3" xfId="69"/>
    <cellStyle name="Нормален 4 4" xfId="70"/>
    <cellStyle name="Нормален 4 5" xfId="71"/>
    <cellStyle name="Нормален 6 2" xfId="72"/>
    <cellStyle name="Нормален 7 2" xfId="73"/>
    <cellStyle name="Нормален_Izli6ni imustestva 12.2011" xfId="7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" name="Text Box 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" name="Text Box 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" name="Text Box 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" name="Text Box 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" name="Text Box 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" name="Text Box 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" name="Text Box 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" name="Text Box 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" name="Text Box 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" name="Text Box 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" name="Text Box 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" name="Text Box 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" name="Text Box 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" name="Text Box 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" name="Text Box 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" name="Text Box 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" name="Text Box 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" name="Text Box 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" name="Text Box 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" name="Text Box 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" name="Text Box 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" name="Text Box 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" name="Text Box 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" name="Text Box 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" name="Text Box 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" name="Text Box 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" name="Text Box 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" name="Text Box 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" name="Text Box 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" name="Text Box 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" name="Text Box 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" name="Text Box 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" name="Text Box 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" name="Text Box 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" name="Text Box 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" name="Text Box 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" name="Text Box 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" name="Text Box 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" name="Text Box 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" name="Text Box 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" name="Text Box 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" name="Text Box 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" name="Text Box 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" name="Text Box 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" name="Text Box 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" name="Text Box 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" name="Text Box 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" name="Text Box 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" name="Text Box 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" name="Text Box 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" name="Text Box 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" name="Text Box 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" name="Text Box 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" name="Text Box 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" name="Text Box 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" name="Text Box 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8" name="Text Box 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9" name="Text Box 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0" name="Text Box 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1" name="Text Box 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2" name="Text Box 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3" name="Text Box 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4" name="Text Box 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5" name="Text Box 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6" name="Text Box 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7" name="Text Box 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8" name="Text Box 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9" name="Text Box 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0" name="Text Box 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1" name="Text Box 1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2" name="Text Box 1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3" name="Text Box 1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4" name="Text Box 1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5" name="Text Box 1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6" name="Text Box 1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7" name="Text Box 1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8" name="Text Box 1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9" name="Text Box 1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0" name="Text Box 1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1" name="Text Box 1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2" name="Text Box 1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3" name="Text Box 1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4" name="Text Box 1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5" name="Text Box 1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6" name="Text Box 1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7" name="Text Box 1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8" name="Text Box 1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9" name="Text Box 1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0" name="Text Box 1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1" name="Text Box 1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2" name="Text Box 1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3" name="Text Box 1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4" name="Text Box 1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5" name="Text Box 1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6" name="Text Box 1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7" name="Text Box 1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8" name="Text Box 1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9" name="Text Box 1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0" name="Text Box 1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1" name="Text Box 1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2" name="Text Box 1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3" name="Text Box 1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4" name="Text Box 1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5" name="Text Box 1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6" name="Text Box 1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7" name="Text Box 1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8" name="Text Box 1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9" name="Text Box 1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0" name="Text Box 1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1" name="Text Box 1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2" name="Text Box 1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3" name="Text Box 1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4" name="Text Box 1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5" name="Text Box 1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6" name="Text Box 1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7" name="Text Box 1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8" name="Text Box 1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9" name="Text Box 1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0" name="Text Box 1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1" name="Text Box 1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2" name="Text Box 1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3" name="Text Box 1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4" name="Text Box 1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5" name="Text Box 1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6" name="Text Box 1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7" name="Text Box 1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8" name="Text Box 1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9" name="Text Box 1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0" name="Text Box 1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1" name="Text Box 1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2" name="Text Box 1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3" name="Text Box 1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4" name="Text Box 1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5" name="Text Box 1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6" name="Text Box 1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7" name="Text Box 1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8" name="Text Box 1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9" name="Text Box 1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0" name="Text Box 1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1" name="Text Box 1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2" name="Text Box 1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3" name="Text Box 1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4" name="Text Box 1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5" name="Text Box 1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6" name="Text Box 1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7" name="Text Box 1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8" name="Text Box 1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9" name="Text Box 1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0" name="Text Box 1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1" name="Text Box 1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2" name="Text Box 1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3" name="Text Box 1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4" name="Text Box 1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5" name="Text Box 1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6" name="Text Box 1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7" name="Text Box 1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8" name="Text Box 1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9" name="Text Box 1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0" name="Text Box 1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1" name="Text Box 1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2" name="Text Box 1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3" name="Text Box 1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4" name="Text Box 1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5" name="Text Box 1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6" name="Text Box 1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7" name="Text Box 1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8" name="Text Box 1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9" name="Text Box 1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0" name="Text Box 1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1" name="Text Box 2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2" name="Text Box 2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3" name="Text Box 2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4" name="Text Box 2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5" name="Text Box 2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6" name="Text Box 2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7" name="Text Box 2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8" name="Text Box 2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9" name="Text Box 2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0" name="Text Box 2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1" name="Text Box 2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2" name="Text Box 2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3" name="Text Box 2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4" name="Text Box 2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5" name="Text Box 2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6" name="Text Box 2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7" name="Text Box 2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8" name="Text Box 2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9" name="Text Box 2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0" name="Text Box 2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1" name="Text Box 2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2" name="Text Box 2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3" name="Text Box 2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4" name="Text Box 2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5" name="Text Box 2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6" name="Text Box 2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7" name="Text Box 2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8" name="Text Box 2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9" name="Text Box 2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0" name="Text Box 2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1" name="Text Box 2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2" name="Text Box 2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3" name="Text Box 2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4" name="Text Box 2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5" name="Text Box 2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6" name="Text Box 2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7" name="Text Box 2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8" name="Text Box 2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9" name="Text Box 2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0" name="Text Box 2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1" name="Text Box 2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2" name="Text Box 2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3" name="Text Box 2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4" name="Text Box 2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5" name="Text Box 2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6" name="Text Box 2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7" name="Text Box 2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8" name="Text Box 2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9" name="Text Box 2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0" name="Text Box 2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1" name="Text Box 2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2" name="Text Box 2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3" name="Text Box 2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4" name="Text Box 2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5" name="Text Box 2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6" name="Text Box 2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7" name="Text Box 2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8" name="Text Box 2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9" name="Text Box 2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0" name="Text Box 2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1" name="Text Box 2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2" name="Text Box 2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3" name="Text Box 2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4" name="Text Box 2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5" name="Text Box 2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6" name="Text Box 2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7" name="Text Box 2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8" name="Text Box 2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9" name="Text Box 2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0" name="Text Box 2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1" name="Text Box 2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2" name="Text Box 2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3" name="Text Box 2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4" name="Text Box 2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5" name="Text Box 2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6" name="Text Box 2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7" name="Text Box 2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8" name="Text Box 2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9" name="Text Box 2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0" name="Text Box 2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1" name="Text Box 2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2" name="Text Box 2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3" name="Text Box 2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4" name="Text Box 2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5" name="Text Box 2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6" name="Text Box 2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7" name="Text Box 2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8" name="Text Box 2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9" name="Text Box 2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0" name="Text Box 2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1" name="Text Box 2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2" name="Text Box 2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3" name="Text Box 2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4" name="Text Box 2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5" name="Text Box 2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6" name="Text Box 2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7" name="Text Box 2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8" name="Text Box 2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9" name="Text Box 2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0" name="Text Box 2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1" name="Text Box 3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2" name="Text Box 3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3" name="Text Box 3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4" name="Text Box 3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5" name="Text Box 3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6" name="Text Box 3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7" name="Text Box 3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8" name="Text Box 3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9" name="Text Box 3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0" name="Text Box 3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1" name="Text Box 3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2" name="Text Box 3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3" name="Text Box 3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4" name="Text Box 3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5" name="Text Box 3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6" name="Text Box 3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7" name="Text Box 3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8" name="Text Box 3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9" name="Text Box 3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0" name="Text Box 3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1" name="Text Box 3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2" name="Text Box 3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3" name="Text Box 3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4" name="Text Box 3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5" name="Text Box 3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6" name="Text Box 3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7" name="Text Box 3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8" name="Text Box 3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9" name="Text Box 3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0" name="Text Box 3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1" name="Text Box 3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2" name="Text Box 3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3" name="Text Box 3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4" name="Text Box 3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5" name="Text Box 3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6" name="Text Box 3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7" name="Text Box 3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8" name="Text Box 3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9" name="Text Box 3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0" name="Text Box 3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1" name="Text Box 3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2" name="Text Box 3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3" name="Text Box 3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4" name="Text Box 3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5" name="Text Box 3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6" name="Text Box 3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7" name="Text Box 3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8" name="Text Box 3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9" name="Text Box 3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0" name="Text Box 3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1" name="Text Box 3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2" name="Text Box 3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3" name="Text Box 3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4" name="Text Box 3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5" name="Text Box 3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6" name="Text Box 3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7" name="Text Box 3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8" name="Text Box 3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9" name="Text Box 3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0" name="Text Box 3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1" name="Text Box 3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2" name="Text Box 3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3" name="Text Box 3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4" name="Text Box 3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5" name="Text Box 3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6" name="Text Box 3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7" name="Text Box 3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8" name="Text Box 3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9" name="Text Box 3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0" name="Text Box 3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1" name="Text Box 3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2" name="Text Box 3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3" name="Text Box 3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4" name="Text Box 3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5" name="Text Box 3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6" name="Text Box 3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7" name="Text Box 3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8" name="Text Box 3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9" name="Text Box 3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0" name="Text Box 3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1" name="Text Box 3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2" name="Text Box 3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3" name="Text Box 3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4" name="Text Box 3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5" name="Text Box 3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6" name="Text Box 3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7" name="Text Box 3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8" name="Text Box 3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9" name="Text Box 3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0" name="Text Box 3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1" name="Text Box 3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2" name="Text Box 3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3" name="Text Box 3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4" name="Text Box 3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5" name="Text Box 3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6" name="Text Box 3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7" name="Text Box 3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8" name="Text Box 3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9" name="Text Box 3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0" name="Text Box 3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1" name="Text Box 4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2" name="Text Box 4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3" name="Text Box 4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4" name="Text Box 4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5" name="Text Box 4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6" name="Text Box 4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7" name="Text Box 4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8" name="Text Box 4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9" name="Text Box 4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0" name="Text Box 4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1" name="Text Box 4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2" name="Text Box 4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3" name="Text Box 4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4" name="Text Box 4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5" name="Text Box 4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6" name="Text Box 4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7" name="Text Box 4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8" name="Text Box 4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9" name="Text Box 4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0" name="Text Box 4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1" name="Text Box 4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2" name="Text Box 4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3" name="Text Box 4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4" name="Text Box 4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5" name="Text Box 4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6" name="Text Box 4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7" name="Text Box 4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8" name="Text Box 4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9" name="Text Box 4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0" name="Text Box 4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1" name="Text Box 4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2" name="Text Box 4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3" name="Text Box 4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4" name="Text Box 4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5" name="Text Box 4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6" name="Text Box 4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7" name="Text Box 4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8" name="Text Box 4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9" name="Text Box 4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0" name="Text Box 4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1" name="Text Box 4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2" name="Text Box 4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3" name="Text Box 4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4" name="Text Box 4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5" name="Text Box 4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6" name="Text Box 4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7" name="Text Box 4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8" name="Text Box 4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9" name="Text Box 4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0" name="Text Box 4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1" name="Text Box 4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2" name="Text Box 4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3" name="Text Box 4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4" name="Text Box 4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5" name="Text Box 4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6" name="Text Box 4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7" name="Text Box 4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8" name="Text Box 4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9" name="Text Box 4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0" name="Text Box 4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1" name="Text Box 4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2" name="Text Box 4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3" name="Text Box 4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4" name="Text Box 4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5" name="Text Box 4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6" name="Text Box 4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7" name="Text Box 4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8" name="Text Box 4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9" name="Text Box 4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0" name="Text Box 4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1" name="Text Box 4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2" name="Text Box 4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3" name="Text Box 4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4" name="Text Box 4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5" name="Text Box 4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6" name="Text Box 4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7" name="Text Box 4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8" name="Text Box 4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9" name="Text Box 4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0" name="Text Box 4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1" name="Text Box 4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2" name="Text Box 4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3" name="Text Box 4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4" name="Text Box 4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5" name="Text Box 4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6" name="Text Box 4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7" name="Text Box 4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8" name="Text Box 4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9" name="Text Box 4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0" name="Text Box 4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1" name="Text Box 4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2" name="Text Box 4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3" name="Text Box 4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4" name="Text Box 4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5" name="Text Box 4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6" name="Text Box 4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7" name="Text Box 4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8" name="Text Box 4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9" name="Text Box 4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0" name="Text Box 4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1" name="Text Box 5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2" name="Text Box 5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3" name="Text Box 5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4" name="Text Box 5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5" name="Text Box 5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6" name="Text Box 5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7" name="Text Box 5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8" name="Text Box 5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9" name="Text Box 5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0" name="Text Box 5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1" name="Text Box 5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2" name="Text Box 5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3" name="Text Box 5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4" name="Text Box 5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5" name="Text Box 5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6" name="Text Box 5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7" name="Text Box 5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8" name="Text Box 5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9" name="Text Box 5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0" name="Text Box 5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1" name="Text Box 5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2" name="Text Box 5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3" name="Text Box 5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4" name="Text Box 5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5" name="Text Box 5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6" name="Text Box 5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7" name="Text Box 5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8" name="Text Box 5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9" name="Text Box 5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0" name="Text Box 5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1" name="Text Box 5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2" name="Text Box 5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3" name="Text Box 5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4" name="Text Box 5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5" name="Text Box 5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6" name="Text Box 5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7" name="Text Box 5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8" name="Text Box 5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9" name="Text Box 5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0" name="Text Box 5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1" name="Text Box 5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2" name="Text Box 5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3" name="Text Box 5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4" name="Text Box 5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5" name="Text Box 5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6" name="Text Box 5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7" name="Text Box 5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8" name="Text Box 5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9" name="Text Box 5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0" name="Text Box 5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1" name="Text Box 5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2" name="Text Box 5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3" name="Text Box 5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4" name="Text Box 5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5" name="Text Box 5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6" name="Text Box 5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7" name="Text Box 5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8" name="Text Box 5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9" name="Text Box 5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0" name="Text Box 5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1" name="Text Box 5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2" name="Text Box 5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3" name="Text Box 5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4" name="Text Box 5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5" name="Text Box 5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6" name="Text Box 5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7" name="Text Box 5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8" name="Text Box 5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9" name="Text Box 5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0" name="Text Box 5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1" name="Text Box 5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2" name="Text Box 5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3" name="Text Box 5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4" name="Text Box 5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5" name="Text Box 5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6" name="Text Box 5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7" name="Text Box 5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8" name="Text Box 5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9" name="Text Box 5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0" name="Text Box 5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1" name="Text Box 5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2" name="Text Box 5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3" name="Text Box 5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4" name="Text Box 5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5" name="Text Box 5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6" name="Text Box 5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7" name="Text Box 5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8" name="Text Box 5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9" name="Text Box 5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0" name="Text Box 5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1" name="Text Box 5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2" name="Text Box 5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3" name="Text Box 5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4" name="Text Box 5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5" name="Text Box 5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6" name="Text Box 5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7" name="Text Box 5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8" name="Text Box 5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9" name="Text Box 5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0" name="Text Box 5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1" name="Text Box 6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2" name="Text Box 6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3" name="Text Box 6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4" name="Text Box 6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5" name="Text Box 6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6" name="Text Box 6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99060</xdr:colOff>
      <xdr:row>41</xdr:row>
      <xdr:rowOff>71120</xdr:rowOff>
    </xdr:to>
    <xdr:sp macro="" textlink="">
      <xdr:nvSpPr>
        <xdr:cNvPr id="577" name="Text Box 570"/>
        <xdr:cNvSpPr txBox="1">
          <a:spLocks noChangeArrowheads="1"/>
        </xdr:cNvSpPr>
      </xdr:nvSpPr>
      <xdr:spPr>
        <a:xfrm>
          <a:off x="6939915" y="10900410"/>
          <a:ext cx="9906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99060</xdr:colOff>
      <xdr:row>41</xdr:row>
      <xdr:rowOff>71120</xdr:rowOff>
    </xdr:to>
    <xdr:sp macro="" textlink="">
      <xdr:nvSpPr>
        <xdr:cNvPr id="578" name="Text Box 571"/>
        <xdr:cNvSpPr txBox="1">
          <a:spLocks noChangeArrowheads="1"/>
        </xdr:cNvSpPr>
      </xdr:nvSpPr>
      <xdr:spPr>
        <a:xfrm>
          <a:off x="6939915" y="10900410"/>
          <a:ext cx="9906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40</xdr:row>
      <xdr:rowOff>0</xdr:rowOff>
    </xdr:from>
    <xdr:to>
      <xdr:col>14</xdr:col>
      <xdr:colOff>99060</xdr:colOff>
      <xdr:row>41</xdr:row>
      <xdr:rowOff>71120</xdr:rowOff>
    </xdr:to>
    <xdr:sp macro="" textlink="">
      <xdr:nvSpPr>
        <xdr:cNvPr id="579" name="Text Box 572"/>
        <xdr:cNvSpPr txBox="1">
          <a:spLocks noChangeArrowheads="1"/>
        </xdr:cNvSpPr>
      </xdr:nvSpPr>
      <xdr:spPr>
        <a:xfrm>
          <a:off x="6939915" y="10900410"/>
          <a:ext cx="9906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" name="Text Box 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" name="Text Box 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" name="Text Box 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" name="Text Box 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" name="Text Box 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" name="Text Box 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" name="Text Box 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" name="Text Box 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" name="Text Box 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" name="Text Box 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" name="Text Box 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" name="Text Box 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" name="Text Box 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" name="Text Box 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" name="Text Box 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" name="Text Box 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" name="Text Box 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" name="Text Box 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" name="Text Box 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" name="Text Box 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" name="Text Box 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" name="Text Box 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" name="Text Box 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" name="Text Box 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" name="Text Box 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" name="Text Box 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" name="Text Box 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" name="Text Box 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" name="Text Box 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" name="Text Box 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" name="Text Box 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" name="Text Box 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" name="Text Box 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" name="Text Box 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" name="Text Box 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" name="Text Box 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" name="Text Box 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" name="Text Box 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" name="Text Box 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" name="Text Box 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" name="Text Box 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" name="Text Box 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" name="Text Box 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" name="Text Box 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" name="Text Box 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" name="Text Box 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" name="Text Box 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" name="Text Box 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" name="Text Box 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" name="Text Box 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" name="Text Box 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" name="Text Box 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" name="Text Box 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" name="Text Box 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" name="Text Box 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" name="Text Box 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8" name="Text Box 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9" name="Text Box 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0" name="Text Box 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1" name="Text Box 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2" name="Text Box 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3" name="Text Box 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4" name="Text Box 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5" name="Text Box 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6" name="Text Box 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7" name="Text Box 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8" name="Text Box 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69" name="Text Box 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0" name="Text Box 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1" name="Text Box 1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2" name="Text Box 1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3" name="Text Box 1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4" name="Text Box 1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5" name="Text Box 1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6" name="Text Box 1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7" name="Text Box 1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8" name="Text Box 1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79" name="Text Box 1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0" name="Text Box 1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1" name="Text Box 1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2" name="Text Box 1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3" name="Text Box 1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4" name="Text Box 1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5" name="Text Box 1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6" name="Text Box 1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7" name="Text Box 1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8" name="Text Box 1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89" name="Text Box 1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0" name="Text Box 1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1" name="Text Box 1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2" name="Text Box 1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3" name="Text Box 1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4" name="Text Box 1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5" name="Text Box 1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6" name="Text Box 1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7" name="Text Box 1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8" name="Text Box 1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99" name="Text Box 1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0" name="Text Box 1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1" name="Text Box 1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2" name="Text Box 1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3" name="Text Box 1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4" name="Text Box 1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5" name="Text Box 1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6" name="Text Box 1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7" name="Text Box 1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8" name="Text Box 1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09" name="Text Box 1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0" name="Text Box 1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1" name="Text Box 1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2" name="Text Box 1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3" name="Text Box 1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4" name="Text Box 1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5" name="Text Box 1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6" name="Text Box 1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7" name="Text Box 1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8" name="Text Box 1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19" name="Text Box 1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0" name="Text Box 1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1" name="Text Box 1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2" name="Text Box 1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3" name="Text Box 1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4" name="Text Box 1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5" name="Text Box 1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6" name="Text Box 1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7" name="Text Box 1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8" name="Text Box 1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29" name="Text Box 1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0" name="Text Box 1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1" name="Text Box 1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2" name="Text Box 1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3" name="Text Box 1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4" name="Text Box 1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5" name="Text Box 1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6" name="Text Box 1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7" name="Text Box 1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8" name="Text Box 1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39" name="Text Box 1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0" name="Text Box 1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1" name="Text Box 1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2" name="Text Box 1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3" name="Text Box 1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4" name="Text Box 1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5" name="Text Box 1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6" name="Text Box 1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7" name="Text Box 1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8" name="Text Box 1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49" name="Text Box 1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0" name="Text Box 1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1" name="Text Box 1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2" name="Text Box 1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3" name="Text Box 1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4" name="Text Box 1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5" name="Text Box 1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6" name="Text Box 1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7" name="Text Box 1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8" name="Text Box 1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59" name="Text Box 1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0" name="Text Box 1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1" name="Text Box 1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2" name="Text Box 1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3" name="Text Box 1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4" name="Text Box 1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5" name="Text Box 1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6" name="Text Box 1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7" name="Text Box 1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8" name="Text Box 1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69" name="Text Box 1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0" name="Text Box 1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1" name="Text Box 2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2" name="Text Box 2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3" name="Text Box 2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4" name="Text Box 2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5" name="Text Box 2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6" name="Text Box 2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7" name="Text Box 2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8" name="Text Box 2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79" name="Text Box 2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0" name="Text Box 2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1" name="Text Box 2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2" name="Text Box 2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3" name="Text Box 2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4" name="Text Box 2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5" name="Text Box 2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6" name="Text Box 2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7" name="Text Box 2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8" name="Text Box 2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89" name="Text Box 2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0" name="Text Box 2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1" name="Text Box 2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2" name="Text Box 2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3" name="Text Box 2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4" name="Text Box 2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5" name="Text Box 2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6" name="Text Box 2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7" name="Text Box 2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8" name="Text Box 2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199" name="Text Box 2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0" name="Text Box 2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1" name="Text Box 2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2" name="Text Box 2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3" name="Text Box 2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4" name="Text Box 2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5" name="Text Box 2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6" name="Text Box 2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7" name="Text Box 2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8" name="Text Box 2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09" name="Text Box 2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0" name="Text Box 2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1" name="Text Box 2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2" name="Text Box 2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3" name="Text Box 2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4" name="Text Box 2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5" name="Text Box 2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6" name="Text Box 2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7" name="Text Box 2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8" name="Text Box 2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19" name="Text Box 2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0" name="Text Box 2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1" name="Text Box 2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2" name="Text Box 2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3" name="Text Box 2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4" name="Text Box 2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5" name="Text Box 2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6" name="Text Box 2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7" name="Text Box 2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8" name="Text Box 2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29" name="Text Box 2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0" name="Text Box 2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1" name="Text Box 2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2" name="Text Box 2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3" name="Text Box 2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4" name="Text Box 2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5" name="Text Box 2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6" name="Text Box 2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7" name="Text Box 2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8" name="Text Box 2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39" name="Text Box 2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0" name="Text Box 2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1" name="Text Box 2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2" name="Text Box 2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3" name="Text Box 2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4" name="Text Box 2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5" name="Text Box 2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6" name="Text Box 2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7" name="Text Box 2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8" name="Text Box 2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49" name="Text Box 2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0" name="Text Box 2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1" name="Text Box 2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2" name="Text Box 2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3" name="Text Box 2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4" name="Text Box 2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5" name="Text Box 2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6" name="Text Box 2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7" name="Text Box 2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8" name="Text Box 2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59" name="Text Box 2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0" name="Text Box 2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1" name="Text Box 2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2" name="Text Box 2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3" name="Text Box 2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4" name="Text Box 2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5" name="Text Box 2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6" name="Text Box 2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7" name="Text Box 2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8" name="Text Box 2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69" name="Text Box 2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0" name="Text Box 2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1" name="Text Box 3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2" name="Text Box 3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3" name="Text Box 3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4" name="Text Box 3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5" name="Text Box 3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6" name="Text Box 3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7" name="Text Box 3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8" name="Text Box 3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79" name="Text Box 3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0" name="Text Box 3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1" name="Text Box 3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2" name="Text Box 3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3" name="Text Box 3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4" name="Text Box 3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5" name="Text Box 3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6" name="Text Box 3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7" name="Text Box 3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8" name="Text Box 3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89" name="Text Box 3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0" name="Text Box 3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1" name="Text Box 3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2" name="Text Box 3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3" name="Text Box 3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4" name="Text Box 3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5" name="Text Box 3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6" name="Text Box 3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7" name="Text Box 3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8" name="Text Box 3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299" name="Text Box 3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0" name="Text Box 3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1" name="Text Box 3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2" name="Text Box 3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3" name="Text Box 3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4" name="Text Box 3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5" name="Text Box 3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6" name="Text Box 3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7" name="Text Box 3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8" name="Text Box 3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09" name="Text Box 3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0" name="Text Box 3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1" name="Text Box 3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2" name="Text Box 3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3" name="Text Box 3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4" name="Text Box 3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5" name="Text Box 3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6" name="Text Box 3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7" name="Text Box 3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8" name="Text Box 3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19" name="Text Box 3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0" name="Text Box 3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1" name="Text Box 3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2" name="Text Box 3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3" name="Text Box 3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4" name="Text Box 3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5" name="Text Box 3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6" name="Text Box 3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7" name="Text Box 3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8" name="Text Box 3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29" name="Text Box 3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0" name="Text Box 3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1" name="Text Box 3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2" name="Text Box 3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3" name="Text Box 3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4" name="Text Box 3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5" name="Text Box 3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6" name="Text Box 3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7" name="Text Box 3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8" name="Text Box 3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39" name="Text Box 3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0" name="Text Box 3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1" name="Text Box 3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2" name="Text Box 3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3" name="Text Box 3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4" name="Text Box 3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5" name="Text Box 3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6" name="Text Box 3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7" name="Text Box 3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8" name="Text Box 3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49" name="Text Box 3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0" name="Text Box 3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1" name="Text Box 3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2" name="Text Box 3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3" name="Text Box 3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4" name="Text Box 3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5" name="Text Box 3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6" name="Text Box 3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7" name="Text Box 3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8" name="Text Box 3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59" name="Text Box 3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0" name="Text Box 3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1" name="Text Box 3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2" name="Text Box 3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3" name="Text Box 3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4" name="Text Box 3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5" name="Text Box 3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6" name="Text Box 3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7" name="Text Box 3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8" name="Text Box 3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69" name="Text Box 3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0" name="Text Box 3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1" name="Text Box 4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2" name="Text Box 4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3" name="Text Box 4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4" name="Text Box 4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5" name="Text Box 4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6" name="Text Box 4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7" name="Text Box 4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8" name="Text Box 4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79" name="Text Box 4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0" name="Text Box 4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1" name="Text Box 4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2" name="Text Box 4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3" name="Text Box 4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4" name="Text Box 4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5" name="Text Box 4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6" name="Text Box 4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7" name="Text Box 4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8" name="Text Box 4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89" name="Text Box 4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0" name="Text Box 4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1" name="Text Box 4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2" name="Text Box 4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3" name="Text Box 4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4" name="Text Box 4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5" name="Text Box 4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6" name="Text Box 4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7" name="Text Box 4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8" name="Text Box 4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399" name="Text Box 4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0" name="Text Box 4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1" name="Text Box 4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2" name="Text Box 4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3" name="Text Box 4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4" name="Text Box 4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5" name="Text Box 4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6" name="Text Box 4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7" name="Text Box 4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8" name="Text Box 4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09" name="Text Box 4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0" name="Text Box 4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1" name="Text Box 4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2" name="Text Box 4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3" name="Text Box 4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4" name="Text Box 4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5" name="Text Box 4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6" name="Text Box 4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7" name="Text Box 4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8" name="Text Box 4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19" name="Text Box 4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0" name="Text Box 4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1" name="Text Box 4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2" name="Text Box 4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3" name="Text Box 4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4" name="Text Box 4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5" name="Text Box 4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6" name="Text Box 4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7" name="Text Box 4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8" name="Text Box 4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29" name="Text Box 4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0" name="Text Box 4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1" name="Text Box 4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2" name="Text Box 4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3" name="Text Box 4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4" name="Text Box 4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5" name="Text Box 4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6" name="Text Box 4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7" name="Text Box 4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8" name="Text Box 4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39" name="Text Box 4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0" name="Text Box 4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1" name="Text Box 4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2" name="Text Box 4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3" name="Text Box 4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4" name="Text Box 4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5" name="Text Box 4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6" name="Text Box 4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7" name="Text Box 4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8" name="Text Box 4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49" name="Text Box 4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0" name="Text Box 4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1" name="Text Box 4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2" name="Text Box 4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3" name="Text Box 4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4" name="Text Box 4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5" name="Text Box 4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6" name="Text Box 4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7" name="Text Box 4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8" name="Text Box 4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59" name="Text Box 4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0" name="Text Box 4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1" name="Text Box 4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2" name="Text Box 4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3" name="Text Box 4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4" name="Text Box 4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5" name="Text Box 4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6" name="Text Box 4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7" name="Text Box 4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8" name="Text Box 4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69" name="Text Box 4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0" name="Text Box 4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1" name="Text Box 5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2" name="Text Box 5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3" name="Text Box 5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4" name="Text Box 5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5" name="Text Box 5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6" name="Text Box 5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7" name="Text Box 50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8" name="Text Box 50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79" name="Text Box 50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0" name="Text Box 50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1" name="Text Box 51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2" name="Text Box 51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3" name="Text Box 51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4" name="Text Box 51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5" name="Text Box 51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6" name="Text Box 51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7" name="Text Box 51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8" name="Text Box 51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89" name="Text Box 51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0" name="Text Box 51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1" name="Text Box 52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2" name="Text Box 52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3" name="Text Box 52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4" name="Text Box 52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5" name="Text Box 52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6" name="Text Box 52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7" name="Text Box 52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8" name="Text Box 52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499" name="Text Box 52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0" name="Text Box 52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1" name="Text Box 53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2" name="Text Box 53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3" name="Text Box 53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4" name="Text Box 53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5" name="Text Box 53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6" name="Text Box 53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7" name="Text Box 53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8" name="Text Box 53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09" name="Text Box 53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0" name="Text Box 53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1" name="Text Box 54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2" name="Text Box 54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3" name="Text Box 54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4" name="Text Box 54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5" name="Text Box 54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6" name="Text Box 54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7" name="Text Box 54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8" name="Text Box 54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19" name="Text Box 54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0" name="Text Box 54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1" name="Text Box 55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2" name="Text Box 55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3" name="Text Box 55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4" name="Text Box 55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5" name="Text Box 55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6" name="Text Box 55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7" name="Text Box 55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8" name="Text Box 55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29" name="Text Box 55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0" name="Text Box 55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1" name="Text Box 56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2" name="Text Box 56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3" name="Text Box 56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4" name="Text Box 56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5" name="Text Box 56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6" name="Text Box 56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7" name="Text Box 56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8" name="Text Box 56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39" name="Text Box 56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0" name="Text Box 56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1" name="Text Box 57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2" name="Text Box 57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3" name="Text Box 57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4" name="Text Box 57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5" name="Text Box 57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6" name="Text Box 57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7" name="Text Box 57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8" name="Text Box 57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49" name="Text Box 57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0" name="Text Box 57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1" name="Text Box 58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2" name="Text Box 58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3" name="Text Box 58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4" name="Text Box 58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5" name="Text Box 58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6" name="Text Box 58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7" name="Text Box 58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8" name="Text Box 58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59" name="Text Box 58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0" name="Text Box 58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1" name="Text Box 59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2" name="Text Box 59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3" name="Text Box 59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4" name="Text Box 59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5" name="Text Box 59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6" name="Text Box 59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7" name="Text Box 596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8" name="Text Box 597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69" name="Text Box 598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0" name="Text Box 599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1" name="Text Box 600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2" name="Text Box 601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3" name="Text Box 602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4" name="Text Box 603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5" name="Text Box 604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4</xdr:row>
      <xdr:rowOff>0</xdr:rowOff>
    </xdr:from>
    <xdr:to>
      <xdr:col>43</xdr:col>
      <xdr:colOff>106680</xdr:colOff>
      <xdr:row>4</xdr:row>
      <xdr:rowOff>228600</xdr:rowOff>
    </xdr:to>
    <xdr:sp macro="" textlink="">
      <xdr:nvSpPr>
        <xdr:cNvPr id="576" name="Text Box 605"/>
        <xdr:cNvSpPr txBox="1">
          <a:spLocks noChangeArrowheads="1"/>
        </xdr:cNvSpPr>
      </xdr:nvSpPr>
      <xdr:spPr>
        <a:xfrm>
          <a:off x="16746855" y="2276475"/>
          <a:ext cx="1066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99060</xdr:colOff>
      <xdr:row>12</xdr:row>
      <xdr:rowOff>33020</xdr:rowOff>
    </xdr:to>
    <xdr:sp macro="" textlink="">
      <xdr:nvSpPr>
        <xdr:cNvPr id="577" name="Text Box 570"/>
        <xdr:cNvSpPr txBox="1">
          <a:spLocks noChangeArrowheads="1"/>
        </xdr:cNvSpPr>
      </xdr:nvSpPr>
      <xdr:spPr>
        <a:xfrm>
          <a:off x="6939915" y="4229100"/>
          <a:ext cx="9906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99060</xdr:colOff>
      <xdr:row>12</xdr:row>
      <xdr:rowOff>33020</xdr:rowOff>
    </xdr:to>
    <xdr:sp macro="" textlink="">
      <xdr:nvSpPr>
        <xdr:cNvPr id="578" name="Text Box 571"/>
        <xdr:cNvSpPr txBox="1">
          <a:spLocks noChangeArrowheads="1"/>
        </xdr:cNvSpPr>
      </xdr:nvSpPr>
      <xdr:spPr>
        <a:xfrm>
          <a:off x="6939915" y="4229100"/>
          <a:ext cx="9906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11</xdr:row>
      <xdr:rowOff>0</xdr:rowOff>
    </xdr:from>
    <xdr:to>
      <xdr:col>14</xdr:col>
      <xdr:colOff>99060</xdr:colOff>
      <xdr:row>12</xdr:row>
      <xdr:rowOff>33020</xdr:rowOff>
    </xdr:to>
    <xdr:sp macro="" textlink="">
      <xdr:nvSpPr>
        <xdr:cNvPr id="579" name="Text Box 572"/>
        <xdr:cNvSpPr txBox="1">
          <a:spLocks noChangeArrowheads="1"/>
        </xdr:cNvSpPr>
      </xdr:nvSpPr>
      <xdr:spPr>
        <a:xfrm>
          <a:off x="6939915" y="4229100"/>
          <a:ext cx="99060" cy="2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13</xdr:row>
      <xdr:rowOff>0</xdr:rowOff>
    </xdr:from>
    <xdr:to>
      <xdr:col>1</xdr:col>
      <xdr:colOff>457200</xdr:colOff>
      <xdr:row>17</xdr:row>
      <xdr:rowOff>63500</xdr:rowOff>
    </xdr:to>
    <xdr:sp macro="" textlink="">
      <xdr:nvSpPr>
        <xdr:cNvPr id="2" name="Text Box 410"/>
        <xdr:cNvSpPr txBox="1"/>
      </xdr:nvSpPr>
      <xdr:spPr>
        <a:xfrm>
          <a:off x="631825" y="5385435"/>
          <a:ext cx="114300" cy="1016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2065187536243"/>
  </sheetPr>
  <dimension ref="A1:BE166"/>
  <sheetViews>
    <sheetView tabSelected="1" view="pageBreakPreview" topLeftCell="A5" zoomScale="80" zoomScaleNormal="80" workbookViewId="0">
      <pane xSplit="7" ySplit="3" topLeftCell="H8" activePane="bottomRight" state="frozen"/>
      <selection pane="topRight"/>
      <selection pane="bottomLeft"/>
      <selection pane="bottomRight" activeCell="A67" sqref="A67:XFD67"/>
    </sheetView>
  </sheetViews>
  <sheetFormatPr defaultColWidth="9.140625" defaultRowHeight="15"/>
  <cols>
    <col min="1" max="1" width="5.28515625" style="262" customWidth="1"/>
    <col min="2" max="2" width="10.7109375" style="263" customWidth="1"/>
    <col min="3" max="3" width="70.28515625" style="264" customWidth="1"/>
    <col min="4" max="7" width="7" style="264" customWidth="1"/>
    <col min="8" max="8" width="6.85546875" style="264" customWidth="1"/>
    <col min="9" max="9" width="5.85546875" style="264" customWidth="1"/>
    <col min="10" max="10" width="5.28515625" style="264" customWidth="1"/>
    <col min="11" max="11" width="7.7109375" style="264" customWidth="1"/>
    <col min="12" max="12" width="6.42578125" style="264" customWidth="1"/>
    <col min="13" max="13" width="7.42578125" style="264" customWidth="1"/>
    <col min="14" max="15" width="10" style="264" customWidth="1"/>
    <col min="16" max="16" width="8.28515625" style="264" customWidth="1"/>
    <col min="17" max="17" width="8.5703125" style="264" customWidth="1"/>
    <col min="18" max="18" width="8.42578125" style="264" customWidth="1"/>
    <col min="19" max="19" width="9.28515625" style="264" customWidth="1"/>
    <col min="20" max="20" width="8" style="264" customWidth="1"/>
    <col min="21" max="21" width="6.85546875" style="264" customWidth="1"/>
    <col min="22" max="22" width="6.5703125" style="264" customWidth="1"/>
    <col min="23" max="23" width="7.7109375" style="264" customWidth="1"/>
    <col min="24" max="24" width="8" style="264" customWidth="1"/>
    <col min="25" max="25" width="8.42578125" style="264" customWidth="1"/>
    <col min="26" max="26" width="7.7109375" style="264" customWidth="1"/>
    <col min="27" max="27" width="9.5703125" style="264" customWidth="1"/>
    <col min="28" max="28" width="7.5703125" style="264" customWidth="1"/>
    <col min="29" max="29" width="9" style="264" customWidth="1"/>
    <col min="30" max="30" width="9.7109375" style="264" customWidth="1"/>
    <col min="31" max="31" width="7.7109375" style="264" customWidth="1"/>
    <col min="32" max="35" width="8.42578125" style="264" customWidth="1"/>
    <col min="36" max="36" width="7.5703125" style="264" customWidth="1"/>
    <col min="37" max="38" width="9.7109375" style="264" customWidth="1"/>
    <col min="39" max="39" width="7.7109375" style="264" customWidth="1"/>
    <col min="40" max="40" width="7.5703125" style="264" customWidth="1"/>
    <col min="41" max="42" width="9.7109375" style="264" customWidth="1"/>
    <col min="43" max="43" width="7.7109375" style="264" customWidth="1"/>
    <col min="44" max="44" width="9.5703125" style="264" customWidth="1"/>
    <col min="45" max="45" width="8.42578125" style="264" customWidth="1"/>
    <col min="46" max="46" width="10.85546875" style="264" customWidth="1"/>
    <col min="47" max="47" width="10.140625" style="264" customWidth="1"/>
    <col min="48" max="48" width="11.140625" style="264" customWidth="1"/>
    <col min="49" max="49" width="11" style="264" customWidth="1"/>
    <col min="50" max="50" width="9.140625" style="264"/>
    <col min="51" max="51" width="9" style="264" customWidth="1"/>
    <col min="52" max="53" width="6.5703125" style="264" customWidth="1"/>
    <col min="54" max="54" width="8.7109375" style="264" customWidth="1"/>
    <col min="55" max="56" width="8.5703125" style="264" customWidth="1"/>
    <col min="57" max="57" width="9.5703125" style="264" customWidth="1"/>
    <col min="58" max="16384" width="9.140625" style="264"/>
  </cols>
  <sheetData>
    <row r="1" spans="1:57" ht="15.75">
      <c r="A1" s="265" t="s">
        <v>0</v>
      </c>
    </row>
    <row r="2" spans="1:57" ht="15.75">
      <c r="A2" s="265" t="s">
        <v>1</v>
      </c>
    </row>
    <row r="3" spans="1:57" ht="15" customHeight="1">
      <c r="A3" s="463" t="s">
        <v>2</v>
      </c>
      <c r="B3" s="465" t="s">
        <v>3</v>
      </c>
      <c r="C3" s="266"/>
      <c r="D3" s="467" t="s">
        <v>4</v>
      </c>
      <c r="E3" s="469" t="s">
        <v>5</v>
      </c>
      <c r="F3" s="471" t="s">
        <v>6</v>
      </c>
      <c r="G3" s="473" t="s">
        <v>7</v>
      </c>
      <c r="H3" s="484" t="s">
        <v>8</v>
      </c>
      <c r="I3" s="485"/>
      <c r="J3" s="485"/>
      <c r="K3" s="486"/>
      <c r="L3" s="484" t="s">
        <v>9</v>
      </c>
      <c r="M3" s="485"/>
      <c r="N3" s="485"/>
      <c r="O3" s="486"/>
      <c r="P3" s="493" t="s">
        <v>10</v>
      </c>
      <c r="Q3" s="493"/>
      <c r="R3" s="493"/>
      <c r="S3" s="493"/>
      <c r="T3" s="493" t="s">
        <v>11</v>
      </c>
      <c r="U3" s="493"/>
      <c r="V3" s="493"/>
      <c r="W3" s="493"/>
      <c r="X3" s="484" t="s">
        <v>12</v>
      </c>
      <c r="Y3" s="485"/>
      <c r="Z3" s="485"/>
      <c r="AA3" s="486"/>
      <c r="AB3" s="493" t="s">
        <v>13</v>
      </c>
      <c r="AC3" s="493"/>
      <c r="AD3" s="493"/>
      <c r="AE3" s="493"/>
      <c r="AF3" s="493" t="s">
        <v>14</v>
      </c>
      <c r="AG3" s="493"/>
      <c r="AH3" s="493"/>
      <c r="AI3" s="493"/>
      <c r="AJ3" s="493" t="s">
        <v>15</v>
      </c>
      <c r="AK3" s="493"/>
      <c r="AL3" s="493"/>
      <c r="AM3" s="493"/>
      <c r="AN3" s="493" t="s">
        <v>16</v>
      </c>
      <c r="AO3" s="493"/>
      <c r="AP3" s="493"/>
      <c r="AQ3" s="493"/>
      <c r="AR3" s="494" t="s">
        <v>17</v>
      </c>
      <c r="AS3" s="494"/>
      <c r="AT3" s="494"/>
      <c r="AU3" s="494"/>
      <c r="AV3" s="494"/>
      <c r="AW3" s="494"/>
      <c r="AX3" s="470" t="s">
        <v>18</v>
      </c>
      <c r="AY3" s="470" t="s">
        <v>19</v>
      </c>
      <c r="AZ3" s="326" t="s">
        <v>20</v>
      </c>
      <c r="BA3" s="327"/>
      <c r="BB3" s="326" t="s">
        <v>21</v>
      </c>
      <c r="BC3" s="328"/>
      <c r="BD3" s="499" t="s">
        <v>22</v>
      </c>
      <c r="BE3" s="482" t="s">
        <v>23</v>
      </c>
    </row>
    <row r="4" spans="1:57" ht="15" customHeight="1">
      <c r="A4" s="463"/>
      <c r="B4" s="466"/>
      <c r="C4" s="269"/>
      <c r="D4" s="467"/>
      <c r="E4" s="469"/>
      <c r="F4" s="471"/>
      <c r="G4" s="473"/>
      <c r="H4" s="487"/>
      <c r="I4" s="488"/>
      <c r="J4" s="488"/>
      <c r="K4" s="489"/>
      <c r="L4" s="487"/>
      <c r="M4" s="488"/>
      <c r="N4" s="488"/>
      <c r="O4" s="489"/>
      <c r="P4" s="493"/>
      <c r="Q4" s="493"/>
      <c r="R4" s="493"/>
      <c r="S4" s="493"/>
      <c r="T4" s="493"/>
      <c r="U4" s="493"/>
      <c r="V4" s="493"/>
      <c r="W4" s="493"/>
      <c r="X4" s="487"/>
      <c r="Y4" s="488"/>
      <c r="Z4" s="488"/>
      <c r="AA4" s="489"/>
      <c r="AB4" s="493"/>
      <c r="AC4" s="493"/>
      <c r="AD4" s="493"/>
      <c r="AE4" s="493"/>
      <c r="AF4" s="493"/>
      <c r="AG4" s="493"/>
      <c r="AH4" s="493"/>
      <c r="AI4" s="493"/>
      <c r="AJ4" s="493"/>
      <c r="AK4" s="493"/>
      <c r="AL4" s="493"/>
      <c r="AM4" s="493"/>
      <c r="AN4" s="493"/>
      <c r="AO4" s="493"/>
      <c r="AP4" s="493"/>
      <c r="AQ4" s="493"/>
      <c r="AR4" s="494"/>
      <c r="AS4" s="494"/>
      <c r="AT4" s="494"/>
      <c r="AU4" s="494"/>
      <c r="AV4" s="494"/>
      <c r="AW4" s="494"/>
      <c r="AX4" s="477"/>
      <c r="AY4" s="477"/>
      <c r="AZ4" s="329"/>
      <c r="BA4" s="330"/>
      <c r="BB4" s="329"/>
      <c r="BC4" s="331"/>
      <c r="BD4" s="500"/>
      <c r="BE4" s="483"/>
    </row>
    <row r="5" spans="1:57" ht="15" customHeight="1">
      <c r="A5" s="463"/>
      <c r="B5" s="466"/>
      <c r="C5" s="269"/>
      <c r="D5" s="467"/>
      <c r="E5" s="469"/>
      <c r="F5" s="471"/>
      <c r="G5" s="473"/>
      <c r="H5" s="490"/>
      <c r="I5" s="491"/>
      <c r="J5" s="491"/>
      <c r="K5" s="492"/>
      <c r="L5" s="490"/>
      <c r="M5" s="491"/>
      <c r="N5" s="491"/>
      <c r="O5" s="492"/>
      <c r="P5" s="493"/>
      <c r="Q5" s="493"/>
      <c r="R5" s="493"/>
      <c r="S5" s="493"/>
      <c r="T5" s="493"/>
      <c r="U5" s="493"/>
      <c r="V5" s="493"/>
      <c r="W5" s="493"/>
      <c r="X5" s="490"/>
      <c r="Y5" s="491"/>
      <c r="Z5" s="491"/>
      <c r="AA5" s="492"/>
      <c r="AB5" s="493"/>
      <c r="AC5" s="493"/>
      <c r="AD5" s="493"/>
      <c r="AE5" s="493"/>
      <c r="AF5" s="493"/>
      <c r="AG5" s="493"/>
      <c r="AH5" s="493"/>
      <c r="AI5" s="493"/>
      <c r="AJ5" s="493"/>
      <c r="AK5" s="493"/>
      <c r="AL5" s="493"/>
      <c r="AM5" s="493"/>
      <c r="AN5" s="493"/>
      <c r="AO5" s="493"/>
      <c r="AP5" s="493"/>
      <c r="AQ5" s="493"/>
      <c r="AR5" s="494"/>
      <c r="AS5" s="494"/>
      <c r="AT5" s="494"/>
      <c r="AU5" s="494"/>
      <c r="AV5" s="494"/>
      <c r="AW5" s="494"/>
      <c r="AX5" s="477"/>
      <c r="AY5" s="477"/>
      <c r="AZ5" s="332" t="s">
        <v>24</v>
      </c>
      <c r="BA5" s="333"/>
      <c r="BB5" s="332" t="s">
        <v>25</v>
      </c>
      <c r="BC5" s="334"/>
      <c r="BD5" s="500"/>
      <c r="BE5" s="483"/>
    </row>
    <row r="6" spans="1:57" ht="46.5" customHeight="1">
      <c r="A6" s="463"/>
      <c r="B6" s="466"/>
      <c r="C6" s="269" t="s">
        <v>26</v>
      </c>
      <c r="D6" s="467"/>
      <c r="E6" s="469"/>
      <c r="F6" s="471"/>
      <c r="G6" s="473"/>
      <c r="H6" s="479" t="s">
        <v>27</v>
      </c>
      <c r="I6" s="480"/>
      <c r="J6" s="480"/>
      <c r="K6" s="481"/>
      <c r="L6" s="478" t="s">
        <v>27</v>
      </c>
      <c r="M6" s="478"/>
      <c r="N6" s="478"/>
      <c r="O6" s="478"/>
      <c r="P6" s="478" t="s">
        <v>27</v>
      </c>
      <c r="Q6" s="478"/>
      <c r="R6" s="478"/>
      <c r="S6" s="478"/>
      <c r="T6" s="478" t="s">
        <v>27</v>
      </c>
      <c r="U6" s="478"/>
      <c r="V6" s="478"/>
      <c r="W6" s="478"/>
      <c r="X6" s="478" t="s">
        <v>27</v>
      </c>
      <c r="Y6" s="478"/>
      <c r="Z6" s="478"/>
      <c r="AA6" s="478"/>
      <c r="AB6" s="478" t="s">
        <v>27</v>
      </c>
      <c r="AC6" s="478"/>
      <c r="AD6" s="478"/>
      <c r="AE6" s="478"/>
      <c r="AF6" s="478" t="s">
        <v>27</v>
      </c>
      <c r="AG6" s="478"/>
      <c r="AH6" s="478"/>
      <c r="AI6" s="478"/>
      <c r="AJ6" s="478" t="s">
        <v>27</v>
      </c>
      <c r="AK6" s="478"/>
      <c r="AL6" s="478"/>
      <c r="AM6" s="478"/>
      <c r="AN6" s="478" t="s">
        <v>27</v>
      </c>
      <c r="AO6" s="478"/>
      <c r="AP6" s="478"/>
      <c r="AQ6" s="478"/>
      <c r="AR6" s="478" t="s">
        <v>27</v>
      </c>
      <c r="AS6" s="478"/>
      <c r="AT6" s="478"/>
      <c r="AU6" s="478"/>
      <c r="AV6" s="475" t="s">
        <v>28</v>
      </c>
      <c r="AW6" s="475" t="s">
        <v>29</v>
      </c>
      <c r="AX6" s="477"/>
      <c r="AY6" s="477"/>
      <c r="AZ6" s="482" t="s">
        <v>30</v>
      </c>
      <c r="BA6" s="495" t="s">
        <v>31</v>
      </c>
      <c r="BB6" s="497" t="s">
        <v>32</v>
      </c>
      <c r="BC6" s="482" t="s">
        <v>33</v>
      </c>
      <c r="BD6" s="500"/>
      <c r="BE6" s="483"/>
    </row>
    <row r="7" spans="1:57" ht="41.45" customHeight="1">
      <c r="A7" s="464"/>
      <c r="B7" s="466"/>
      <c r="C7" s="269"/>
      <c r="D7" s="468"/>
      <c r="E7" s="470"/>
      <c r="F7" s="472"/>
      <c r="G7" s="474"/>
      <c r="H7" s="270" t="s">
        <v>34</v>
      </c>
      <c r="I7" s="306" t="s">
        <v>35</v>
      </c>
      <c r="J7" s="307" t="s">
        <v>36</v>
      </c>
      <c r="K7" s="308" t="s">
        <v>37</v>
      </c>
      <c r="L7" s="270" t="s">
        <v>34</v>
      </c>
      <c r="M7" s="306" t="s">
        <v>35</v>
      </c>
      <c r="N7" s="307" t="s">
        <v>36</v>
      </c>
      <c r="O7" s="308" t="s">
        <v>37</v>
      </c>
      <c r="P7" s="309" t="s">
        <v>34</v>
      </c>
      <c r="Q7" s="309" t="s">
        <v>35</v>
      </c>
      <c r="R7" s="309" t="s">
        <v>36</v>
      </c>
      <c r="S7" s="311" t="s">
        <v>37</v>
      </c>
      <c r="T7" s="309" t="s">
        <v>34</v>
      </c>
      <c r="U7" s="309" t="s">
        <v>35</v>
      </c>
      <c r="V7" s="309" t="s">
        <v>36</v>
      </c>
      <c r="W7" s="311" t="s">
        <v>37</v>
      </c>
      <c r="X7" s="270" t="s">
        <v>34</v>
      </c>
      <c r="Y7" s="306" t="s">
        <v>35</v>
      </c>
      <c r="Z7" s="307" t="s">
        <v>36</v>
      </c>
      <c r="AA7" s="308" t="s">
        <v>37</v>
      </c>
      <c r="AB7" s="309" t="s">
        <v>34</v>
      </c>
      <c r="AC7" s="309" t="s">
        <v>35</v>
      </c>
      <c r="AD7" s="309" t="s">
        <v>36</v>
      </c>
      <c r="AE7" s="311" t="s">
        <v>37</v>
      </c>
      <c r="AF7" s="309" t="s">
        <v>34</v>
      </c>
      <c r="AG7" s="309" t="s">
        <v>35</v>
      </c>
      <c r="AH7" s="309" t="s">
        <v>36</v>
      </c>
      <c r="AI7" s="311" t="s">
        <v>37</v>
      </c>
      <c r="AJ7" s="309" t="s">
        <v>34</v>
      </c>
      <c r="AK7" s="309" t="s">
        <v>35</v>
      </c>
      <c r="AL7" s="309" t="s">
        <v>36</v>
      </c>
      <c r="AM7" s="311" t="s">
        <v>37</v>
      </c>
      <c r="AN7" s="309" t="s">
        <v>34</v>
      </c>
      <c r="AO7" s="309" t="s">
        <v>35</v>
      </c>
      <c r="AP7" s="309" t="s">
        <v>36</v>
      </c>
      <c r="AQ7" s="311" t="s">
        <v>37</v>
      </c>
      <c r="AR7" s="309" t="s">
        <v>34</v>
      </c>
      <c r="AS7" s="309" t="s">
        <v>35</v>
      </c>
      <c r="AT7" s="309" t="s">
        <v>36</v>
      </c>
      <c r="AU7" s="311" t="s">
        <v>37</v>
      </c>
      <c r="AV7" s="476"/>
      <c r="AW7" s="476"/>
      <c r="AX7" s="477"/>
      <c r="AY7" s="477"/>
      <c r="AZ7" s="483"/>
      <c r="BA7" s="496"/>
      <c r="BB7" s="498"/>
      <c r="BC7" s="483"/>
      <c r="BD7" s="500"/>
      <c r="BE7" s="483"/>
    </row>
    <row r="8" spans="1:57" ht="19.899999999999999" customHeight="1">
      <c r="A8" s="267"/>
      <c r="B8" s="271"/>
      <c r="C8" s="272" t="s">
        <v>38</v>
      </c>
      <c r="D8" s="267"/>
      <c r="E8" s="267"/>
      <c r="F8" s="268"/>
      <c r="G8" s="268"/>
      <c r="H8" s="273"/>
      <c r="I8" s="273"/>
      <c r="J8" s="273"/>
      <c r="K8" s="310"/>
      <c r="L8" s="273"/>
      <c r="M8" s="273"/>
      <c r="N8" s="273"/>
      <c r="O8" s="310"/>
      <c r="P8" s="273"/>
      <c r="Q8" s="273"/>
      <c r="R8" s="273"/>
      <c r="S8" s="310"/>
      <c r="T8" s="273"/>
      <c r="U8" s="273"/>
      <c r="V8" s="273"/>
      <c r="W8" s="310"/>
      <c r="X8" s="273"/>
      <c r="Y8" s="273"/>
      <c r="Z8" s="273"/>
      <c r="AA8" s="310"/>
      <c r="AB8" s="273"/>
      <c r="AC8" s="273"/>
      <c r="AD8" s="273"/>
      <c r="AE8" s="310"/>
      <c r="AF8" s="273"/>
      <c r="AG8" s="273"/>
      <c r="AH8" s="273"/>
      <c r="AI8" s="310"/>
      <c r="AJ8" s="273"/>
      <c r="AK8" s="273"/>
      <c r="AL8" s="273"/>
      <c r="AM8" s="310"/>
      <c r="AN8" s="273"/>
      <c r="AO8" s="273"/>
      <c r="AP8" s="273"/>
      <c r="AQ8" s="310"/>
      <c r="AR8" s="273"/>
      <c r="AS8" s="273"/>
      <c r="AT8" s="273"/>
      <c r="AU8" s="310"/>
      <c r="AV8" s="317"/>
      <c r="AW8" s="317"/>
      <c r="AX8" s="267"/>
      <c r="AY8" s="267"/>
      <c r="AZ8" s="335"/>
      <c r="BA8" s="336"/>
      <c r="BB8" s="337"/>
      <c r="BC8" s="335"/>
      <c r="BD8" s="338"/>
      <c r="BE8" s="335"/>
    </row>
    <row r="9" spans="1:57" ht="15" customHeight="1">
      <c r="A9" s="274"/>
      <c r="B9" s="275"/>
      <c r="C9" s="276" t="s">
        <v>39</v>
      </c>
      <c r="D9" s="274"/>
      <c r="E9" s="274"/>
      <c r="F9" s="274"/>
      <c r="G9" s="274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314"/>
      <c r="AS9" s="314"/>
      <c r="AT9" s="314"/>
      <c r="AU9" s="314"/>
      <c r="AV9" s="318"/>
      <c r="AW9" s="339"/>
      <c r="AX9" s="274"/>
      <c r="AY9" s="274"/>
      <c r="AZ9" s="340"/>
      <c r="BA9" s="341"/>
      <c r="BB9" s="342"/>
      <c r="BC9" s="340"/>
      <c r="BD9" s="343"/>
      <c r="BE9" s="369"/>
    </row>
    <row r="10" spans="1:57" ht="15" customHeight="1">
      <c r="A10" s="274"/>
      <c r="B10" s="275"/>
      <c r="C10" s="276" t="s">
        <v>1</v>
      </c>
      <c r="D10" s="274"/>
      <c r="E10" s="274"/>
      <c r="F10" s="274"/>
      <c r="G10" s="274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314"/>
      <c r="AS10" s="314"/>
      <c r="AT10" s="314"/>
      <c r="AU10" s="314"/>
      <c r="AV10" s="318"/>
      <c r="AW10" s="339"/>
      <c r="AX10" s="274"/>
      <c r="AY10" s="274"/>
      <c r="AZ10" s="340"/>
      <c r="BA10" s="341"/>
      <c r="BB10" s="342"/>
      <c r="BC10" s="340"/>
      <c r="BD10" s="343"/>
      <c r="BE10" s="369"/>
    </row>
    <row r="11" spans="1:57" s="255" customFormat="1" ht="15" customHeight="1">
      <c r="A11" s="278"/>
      <c r="B11" s="279"/>
      <c r="C11" s="280" t="s">
        <v>40</v>
      </c>
      <c r="D11" s="278"/>
      <c r="E11" s="278"/>
      <c r="F11" s="278"/>
      <c r="G11" s="278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  <c r="AD11" s="281"/>
      <c r="AE11" s="281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319"/>
      <c r="AS11" s="319"/>
      <c r="AT11" s="319"/>
      <c r="AU11" s="319"/>
      <c r="AV11" s="320"/>
      <c r="AW11" s="344"/>
      <c r="AX11" s="278"/>
      <c r="AY11" s="278"/>
      <c r="AZ11" s="345"/>
      <c r="BA11" s="346"/>
      <c r="BB11" s="347"/>
      <c r="BC11" s="345"/>
      <c r="BD11" s="348"/>
      <c r="BE11" s="370"/>
    </row>
    <row r="12" spans="1:57">
      <c r="A12" s="274"/>
      <c r="B12" s="282"/>
      <c r="C12" s="283" t="s">
        <v>41</v>
      </c>
      <c r="D12" s="274"/>
      <c r="E12" s="274"/>
      <c r="F12" s="274"/>
      <c r="G12" s="274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314"/>
      <c r="AS12" s="314"/>
      <c r="AT12" s="314"/>
      <c r="AU12" s="314"/>
      <c r="AV12" s="318"/>
      <c r="AW12" s="339"/>
      <c r="AX12" s="274"/>
      <c r="AY12" s="274"/>
      <c r="AZ12" s="340"/>
      <c r="BA12" s="341"/>
      <c r="BB12" s="342"/>
      <c r="BC12" s="340"/>
      <c r="BD12" s="343"/>
      <c r="BE12" s="369"/>
    </row>
    <row r="13" spans="1:57">
      <c r="A13" s="274"/>
      <c r="B13" s="282"/>
      <c r="C13" s="283" t="s">
        <v>42</v>
      </c>
      <c r="D13" s="274"/>
      <c r="E13" s="274"/>
      <c r="F13" s="274"/>
      <c r="G13" s="274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314"/>
      <c r="AS13" s="314"/>
      <c r="AT13" s="314"/>
      <c r="AU13" s="314"/>
      <c r="AV13" s="318"/>
      <c r="AW13" s="339"/>
      <c r="AX13" s="274"/>
      <c r="AY13" s="274"/>
      <c r="AZ13" s="340"/>
      <c r="BA13" s="341"/>
      <c r="BB13" s="342"/>
      <c r="BC13" s="340"/>
      <c r="BD13" s="343"/>
      <c r="BE13" s="369"/>
    </row>
    <row r="14" spans="1:57" s="256" customFormat="1">
      <c r="A14" s="284" t="s">
        <v>43</v>
      </c>
      <c r="B14" s="285" t="s">
        <v>44</v>
      </c>
      <c r="C14" s="286" t="s">
        <v>45</v>
      </c>
      <c r="D14" s="287" t="s">
        <v>46</v>
      </c>
      <c r="E14" s="288" t="s">
        <v>47</v>
      </c>
      <c r="F14" s="288" t="s">
        <v>48</v>
      </c>
      <c r="G14" s="288" t="s">
        <v>49</v>
      </c>
      <c r="H14" s="289"/>
      <c r="I14" s="289"/>
      <c r="J14" s="289"/>
      <c r="K14" s="289"/>
      <c r="L14" s="289"/>
      <c r="M14" s="289"/>
      <c r="N14" s="289">
        <v>3938</v>
      </c>
      <c r="O14" s="289">
        <f>SUM(L14:N14)</f>
        <v>3938</v>
      </c>
      <c r="P14" s="289"/>
      <c r="Q14" s="289"/>
      <c r="R14" s="289"/>
      <c r="S14" s="289"/>
      <c r="T14" s="289"/>
      <c r="U14" s="289"/>
      <c r="V14" s="289"/>
      <c r="W14" s="289"/>
      <c r="X14" s="312"/>
      <c r="Y14" s="315"/>
      <c r="Z14" s="315"/>
      <c r="AA14" s="312"/>
      <c r="AB14" s="289"/>
      <c r="AC14" s="289"/>
      <c r="AD14" s="289"/>
      <c r="AE14" s="289"/>
      <c r="AF14" s="289"/>
      <c r="AG14" s="289"/>
      <c r="AH14" s="289"/>
      <c r="AI14" s="289"/>
      <c r="AJ14" s="289"/>
      <c r="AK14" s="289"/>
      <c r="AL14" s="289"/>
      <c r="AM14" s="289"/>
      <c r="AN14" s="289"/>
      <c r="AO14" s="289"/>
      <c r="AP14" s="289"/>
      <c r="AQ14" s="289"/>
      <c r="AR14" s="321">
        <f t="shared" ref="AR14:AT49" si="0">H14+L14+P14+T14+X14+AB14+AF14+AJ14+AN14</f>
        <v>0</v>
      </c>
      <c r="AS14" s="321">
        <f t="shared" ref="AS14:AT29" si="1">I14+M14+Q14+U14+Y14+AC14+AG14+AK14+AO14</f>
        <v>0</v>
      </c>
      <c r="AT14" s="321">
        <f t="shared" si="1"/>
        <v>3938</v>
      </c>
      <c r="AU14" s="321">
        <f>AR14+AS14+AT14</f>
        <v>3938</v>
      </c>
      <c r="AV14" s="322">
        <f>((AU14/BC14)*BB14)/1000</f>
        <v>5.2871296296296298E-2</v>
      </c>
      <c r="AW14" s="349">
        <f>(AU14*BD14)/1000</f>
        <v>4.0167599999999998E-2</v>
      </c>
      <c r="AX14" s="350" t="s">
        <v>50</v>
      </c>
      <c r="AY14" s="284"/>
      <c r="AZ14" s="351"/>
      <c r="BA14" s="352"/>
      <c r="BB14" s="353">
        <v>29</v>
      </c>
      <c r="BC14" s="353">
        <v>2160</v>
      </c>
      <c r="BD14" s="354">
        <v>1.0200000000000001E-2</v>
      </c>
      <c r="BE14" s="371"/>
    </row>
    <row r="15" spans="1:57" s="257" customFormat="1">
      <c r="A15" s="290"/>
      <c r="B15" s="291"/>
      <c r="C15" s="290" t="s">
        <v>51</v>
      </c>
      <c r="D15" s="292"/>
      <c r="E15" s="292"/>
      <c r="F15" s="292"/>
      <c r="G15" s="292"/>
      <c r="H15" s="293"/>
      <c r="I15" s="293"/>
      <c r="J15" s="293"/>
      <c r="K15" s="293"/>
      <c r="L15" s="293"/>
      <c r="M15" s="293"/>
      <c r="N15" s="298">
        <f>SUM(N14)</f>
        <v>3938</v>
      </c>
      <c r="O15" s="298">
        <f>L15+M15+N15</f>
        <v>3938</v>
      </c>
      <c r="P15" s="293"/>
      <c r="Q15" s="293"/>
      <c r="R15" s="293"/>
      <c r="S15" s="293"/>
      <c r="T15" s="293"/>
      <c r="U15" s="293"/>
      <c r="V15" s="293"/>
      <c r="W15" s="293"/>
      <c r="X15" s="313"/>
      <c r="Y15" s="313"/>
      <c r="Z15" s="313"/>
      <c r="AA15" s="31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>
        <f t="shared" si="0"/>
        <v>0</v>
      </c>
      <c r="AS15" s="293">
        <f t="shared" si="1"/>
        <v>0</v>
      </c>
      <c r="AT15" s="293">
        <f t="shared" si="1"/>
        <v>3938</v>
      </c>
      <c r="AU15" s="313">
        <f t="shared" ref="AU15:AU56" si="2">AR15+AS15+AT15</f>
        <v>3938</v>
      </c>
      <c r="AV15" s="323">
        <f>SUM(AV14)</f>
        <v>5.2871296296296298E-2</v>
      </c>
      <c r="AW15" s="355">
        <f>SUM(AW14)</f>
        <v>4.0167599999999998E-2</v>
      </c>
      <c r="AX15" s="356"/>
      <c r="AY15" s="356"/>
      <c r="AZ15" s="357"/>
      <c r="BA15" s="358"/>
      <c r="BB15" s="359"/>
      <c r="BC15" s="357"/>
      <c r="BD15" s="360"/>
      <c r="BE15" s="372"/>
    </row>
    <row r="16" spans="1:57" s="256" customFormat="1">
      <c r="A16" s="284">
        <f>A15+1</f>
        <v>1</v>
      </c>
      <c r="B16" s="285" t="s">
        <v>52</v>
      </c>
      <c r="C16" s="286" t="s">
        <v>53</v>
      </c>
      <c r="D16" s="287" t="s">
        <v>46</v>
      </c>
      <c r="E16" s="294" t="s">
        <v>54</v>
      </c>
      <c r="F16" s="288" t="s">
        <v>54</v>
      </c>
      <c r="G16" s="288" t="s">
        <v>54</v>
      </c>
      <c r="H16" s="289"/>
      <c r="I16" s="289"/>
      <c r="J16" s="289"/>
      <c r="K16" s="289"/>
      <c r="L16" s="289"/>
      <c r="M16" s="289"/>
      <c r="N16" s="289">
        <v>1584</v>
      </c>
      <c r="O16" s="289">
        <f>SUM(L16:N16)</f>
        <v>1584</v>
      </c>
      <c r="P16" s="289"/>
      <c r="Q16" s="289"/>
      <c r="R16" s="289"/>
      <c r="S16" s="289"/>
      <c r="T16" s="289"/>
      <c r="U16" s="289"/>
      <c r="V16" s="289"/>
      <c r="W16" s="289"/>
      <c r="X16" s="312"/>
      <c r="Y16" s="315"/>
      <c r="Z16" s="315"/>
      <c r="AA16" s="312"/>
      <c r="AB16" s="289"/>
      <c r="AC16" s="289"/>
      <c r="AD16" s="289"/>
      <c r="AE16" s="289"/>
      <c r="AF16" s="289"/>
      <c r="AG16" s="289"/>
      <c r="AH16" s="289"/>
      <c r="AI16" s="289"/>
      <c r="AJ16" s="289"/>
      <c r="AK16" s="289"/>
      <c r="AL16" s="289"/>
      <c r="AM16" s="289"/>
      <c r="AN16" s="289"/>
      <c r="AO16" s="289"/>
      <c r="AP16" s="289"/>
      <c r="AQ16" s="289"/>
      <c r="AR16" s="321">
        <f t="shared" si="0"/>
        <v>0</v>
      </c>
      <c r="AS16" s="321">
        <f t="shared" si="1"/>
        <v>0</v>
      </c>
      <c r="AT16" s="321">
        <f t="shared" si="1"/>
        <v>1584</v>
      </c>
      <c r="AU16" s="321">
        <f t="shared" si="2"/>
        <v>1584</v>
      </c>
      <c r="AV16" s="322">
        <f t="shared" ref="AV16" si="3">((AU16/BC16)*BB16)/1000</f>
        <v>2.2769999999999999E-2</v>
      </c>
      <c r="AW16" s="349">
        <f t="shared" ref="AW16" si="4">(AU16*BD16)/1000</f>
        <v>1.69488E-2</v>
      </c>
      <c r="AX16" s="350" t="s">
        <v>55</v>
      </c>
      <c r="AY16" s="284"/>
      <c r="AZ16" s="351"/>
      <c r="BA16" s="352"/>
      <c r="BB16" s="353">
        <v>23</v>
      </c>
      <c r="BC16" s="353">
        <v>1600</v>
      </c>
      <c r="BD16" s="354">
        <v>1.0699999999999999E-2</v>
      </c>
      <c r="BE16" s="371"/>
    </row>
    <row r="17" spans="1:57" s="257" customFormat="1">
      <c r="A17" s="290"/>
      <c r="B17" s="291"/>
      <c r="C17" s="290" t="s">
        <v>51</v>
      </c>
      <c r="D17" s="292"/>
      <c r="E17" s="292"/>
      <c r="F17" s="292"/>
      <c r="G17" s="292"/>
      <c r="H17" s="293"/>
      <c r="I17" s="293"/>
      <c r="J17" s="293"/>
      <c r="K17" s="293"/>
      <c r="L17" s="293"/>
      <c r="M17" s="293"/>
      <c r="N17" s="298">
        <f>SUM(N16)</f>
        <v>1584</v>
      </c>
      <c r="O17" s="298">
        <f>L17+M17+N17</f>
        <v>1584</v>
      </c>
      <c r="P17" s="293"/>
      <c r="Q17" s="293"/>
      <c r="R17" s="293"/>
      <c r="S17" s="293"/>
      <c r="T17" s="293"/>
      <c r="U17" s="293"/>
      <c r="V17" s="293"/>
      <c r="W17" s="293"/>
      <c r="X17" s="313"/>
      <c r="Y17" s="313"/>
      <c r="Z17" s="313"/>
      <c r="AA17" s="31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>
        <f t="shared" si="0"/>
        <v>0</v>
      </c>
      <c r="AS17" s="293">
        <f t="shared" si="1"/>
        <v>0</v>
      </c>
      <c r="AT17" s="293">
        <f t="shared" si="1"/>
        <v>1584</v>
      </c>
      <c r="AU17" s="313">
        <f t="shared" si="2"/>
        <v>1584</v>
      </c>
      <c r="AV17" s="323">
        <f>SUM(AV16)</f>
        <v>2.2769999999999999E-2</v>
      </c>
      <c r="AW17" s="355">
        <f>SUM(AW16)</f>
        <v>1.69488E-2</v>
      </c>
      <c r="AX17" s="356"/>
      <c r="AY17" s="356"/>
      <c r="AZ17" s="357"/>
      <c r="BA17" s="358"/>
      <c r="BB17" s="359"/>
      <c r="BC17" s="357"/>
      <c r="BD17" s="360"/>
      <c r="BE17" s="372"/>
    </row>
    <row r="18" spans="1:57" s="256" customFormat="1">
      <c r="A18" s="284">
        <f>A17+1</f>
        <v>1</v>
      </c>
      <c r="B18" s="285" t="s">
        <v>56</v>
      </c>
      <c r="C18" s="286" t="s">
        <v>57</v>
      </c>
      <c r="D18" s="287" t="s">
        <v>46</v>
      </c>
      <c r="E18" s="294" t="s">
        <v>58</v>
      </c>
      <c r="F18" s="288" t="s">
        <v>59</v>
      </c>
      <c r="G18" s="288" t="s">
        <v>49</v>
      </c>
      <c r="H18" s="289"/>
      <c r="I18" s="289"/>
      <c r="J18" s="289"/>
      <c r="K18" s="289"/>
      <c r="L18" s="289"/>
      <c r="M18" s="289"/>
      <c r="N18" s="289">
        <v>4790</v>
      </c>
      <c r="O18" s="289">
        <f>SUM(L18:N18)</f>
        <v>4790</v>
      </c>
      <c r="P18" s="289"/>
      <c r="Q18" s="289"/>
      <c r="R18" s="289"/>
      <c r="S18" s="289"/>
      <c r="T18" s="289"/>
      <c r="U18" s="289"/>
      <c r="V18" s="289"/>
      <c r="W18" s="289"/>
      <c r="X18" s="312"/>
      <c r="Y18" s="315"/>
      <c r="Z18" s="315"/>
      <c r="AA18" s="312"/>
      <c r="AB18" s="289"/>
      <c r="AC18" s="289"/>
      <c r="AD18" s="289"/>
      <c r="AE18" s="289"/>
      <c r="AF18" s="289"/>
      <c r="AG18" s="289"/>
      <c r="AH18" s="289"/>
      <c r="AI18" s="289"/>
      <c r="AJ18" s="289"/>
      <c r="AK18" s="289"/>
      <c r="AL18" s="289"/>
      <c r="AM18" s="289"/>
      <c r="AN18" s="289"/>
      <c r="AO18" s="289"/>
      <c r="AP18" s="289"/>
      <c r="AQ18" s="289"/>
      <c r="AR18" s="321">
        <f t="shared" si="0"/>
        <v>0</v>
      </c>
      <c r="AS18" s="321">
        <f t="shared" si="1"/>
        <v>0</v>
      </c>
      <c r="AT18" s="321">
        <f t="shared" si="1"/>
        <v>4790</v>
      </c>
      <c r="AU18" s="321">
        <f t="shared" si="2"/>
        <v>4790</v>
      </c>
      <c r="AV18" s="322">
        <f t="shared" ref="AV18" si="5">((AU18/BC18)*BB18)/1000</f>
        <v>0.14170416666666669</v>
      </c>
      <c r="AW18" s="349">
        <f t="shared" ref="AW18" si="6">(AU18*BD18)/1000</f>
        <v>0.10059</v>
      </c>
      <c r="AX18" s="350" t="s">
        <v>55</v>
      </c>
      <c r="AY18" s="284"/>
      <c r="AZ18" s="351"/>
      <c r="BA18" s="352"/>
      <c r="BB18" s="353">
        <v>35.5</v>
      </c>
      <c r="BC18" s="353">
        <v>1200</v>
      </c>
      <c r="BD18" s="354">
        <v>2.1000000000000001E-2</v>
      </c>
      <c r="BE18" s="371"/>
    </row>
    <row r="19" spans="1:57" s="257" customFormat="1">
      <c r="A19" s="290"/>
      <c r="B19" s="291"/>
      <c r="C19" s="290" t="s">
        <v>51</v>
      </c>
      <c r="D19" s="292"/>
      <c r="E19" s="292"/>
      <c r="F19" s="292"/>
      <c r="G19" s="292"/>
      <c r="H19" s="293"/>
      <c r="I19" s="293"/>
      <c r="J19" s="293"/>
      <c r="K19" s="293"/>
      <c r="L19" s="293"/>
      <c r="M19" s="293"/>
      <c r="N19" s="298">
        <f>SUM(N18)</f>
        <v>4790</v>
      </c>
      <c r="O19" s="298">
        <f>L19+M19+N19</f>
        <v>4790</v>
      </c>
      <c r="P19" s="293"/>
      <c r="Q19" s="293"/>
      <c r="R19" s="293"/>
      <c r="S19" s="293"/>
      <c r="T19" s="293"/>
      <c r="U19" s="293"/>
      <c r="V19" s="293"/>
      <c r="W19" s="293"/>
      <c r="X19" s="313"/>
      <c r="Y19" s="313"/>
      <c r="Z19" s="313"/>
      <c r="AA19" s="31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>
        <f t="shared" si="0"/>
        <v>0</v>
      </c>
      <c r="AS19" s="293">
        <f t="shared" si="1"/>
        <v>0</v>
      </c>
      <c r="AT19" s="293">
        <f t="shared" si="1"/>
        <v>4790</v>
      </c>
      <c r="AU19" s="293">
        <f t="shared" si="2"/>
        <v>4790</v>
      </c>
      <c r="AV19" s="323">
        <f>SUM(AV18)</f>
        <v>0.14170416666666669</v>
      </c>
      <c r="AW19" s="355">
        <f>SUM(AW18)</f>
        <v>0.10059</v>
      </c>
      <c r="AX19" s="356"/>
      <c r="AY19" s="356"/>
      <c r="AZ19" s="357"/>
      <c r="BA19" s="358"/>
      <c r="BB19" s="359"/>
      <c r="BC19" s="357"/>
      <c r="BD19" s="360"/>
      <c r="BE19" s="372"/>
    </row>
    <row r="20" spans="1:57" s="256" customFormat="1">
      <c r="A20" s="284">
        <f>A19+1</f>
        <v>1</v>
      </c>
      <c r="B20" s="285" t="s">
        <v>60</v>
      </c>
      <c r="C20" s="286" t="s">
        <v>61</v>
      </c>
      <c r="D20" s="287" t="s">
        <v>46</v>
      </c>
      <c r="E20" s="294" t="s">
        <v>54</v>
      </c>
      <c r="F20" s="288" t="s">
        <v>54</v>
      </c>
      <c r="G20" s="288" t="s">
        <v>54</v>
      </c>
      <c r="H20" s="289"/>
      <c r="I20" s="289"/>
      <c r="J20" s="289"/>
      <c r="K20" s="289"/>
      <c r="L20" s="289"/>
      <c r="M20" s="289"/>
      <c r="N20" s="289">
        <v>440</v>
      </c>
      <c r="O20" s="289">
        <f>SUM(L20:N20)</f>
        <v>440</v>
      </c>
      <c r="P20" s="289"/>
      <c r="Q20" s="289"/>
      <c r="R20" s="289"/>
      <c r="S20" s="289"/>
      <c r="T20" s="289"/>
      <c r="U20" s="289"/>
      <c r="V20" s="289"/>
      <c r="W20" s="289"/>
      <c r="X20" s="312"/>
      <c r="Y20" s="315"/>
      <c r="Z20" s="315"/>
      <c r="AA20" s="312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321">
        <f t="shared" si="0"/>
        <v>0</v>
      </c>
      <c r="AS20" s="321">
        <f t="shared" si="1"/>
        <v>0</v>
      </c>
      <c r="AT20" s="321">
        <f t="shared" si="1"/>
        <v>440</v>
      </c>
      <c r="AU20" s="321">
        <f t="shared" si="2"/>
        <v>440</v>
      </c>
      <c r="AV20" s="322">
        <f t="shared" ref="AV20:AV21" si="7">((AU20/BC20)*BB20)/1000</f>
        <v>1.2500000000000001E-2</v>
      </c>
      <c r="AW20" s="349">
        <f t="shared" ref="AW20:AW21" si="8">(AU20*BD20)/1000</f>
        <v>9.5919999999999998E-3</v>
      </c>
      <c r="AX20" s="350" t="s">
        <v>50</v>
      </c>
      <c r="AY20" s="284"/>
      <c r="AZ20" s="351"/>
      <c r="BA20" s="352"/>
      <c r="BB20" s="353">
        <v>25</v>
      </c>
      <c r="BC20" s="353">
        <v>880</v>
      </c>
      <c r="BD20" s="354">
        <v>2.18E-2</v>
      </c>
      <c r="BE20" s="371"/>
    </row>
    <row r="21" spans="1:57" s="256" customFormat="1">
      <c r="A21" s="284">
        <f>A20+1</f>
        <v>2</v>
      </c>
      <c r="B21" s="285" t="s">
        <v>60</v>
      </c>
      <c r="C21" s="286" t="s">
        <v>61</v>
      </c>
      <c r="D21" s="287" t="s">
        <v>46</v>
      </c>
      <c r="E21" s="294" t="s">
        <v>62</v>
      </c>
      <c r="F21" s="288" t="s">
        <v>63</v>
      </c>
      <c r="G21" s="288" t="s">
        <v>64</v>
      </c>
      <c r="H21" s="289"/>
      <c r="I21" s="289"/>
      <c r="J21" s="289"/>
      <c r="K21" s="289"/>
      <c r="L21" s="289"/>
      <c r="M21" s="289"/>
      <c r="N21" s="289">
        <v>2197</v>
      </c>
      <c r="O21" s="289">
        <f>SUM(L21:N21)</f>
        <v>2197</v>
      </c>
      <c r="P21" s="289"/>
      <c r="Q21" s="289"/>
      <c r="R21" s="289"/>
      <c r="S21" s="289"/>
      <c r="T21" s="289"/>
      <c r="U21" s="289"/>
      <c r="V21" s="289"/>
      <c r="W21" s="289"/>
      <c r="X21" s="312"/>
      <c r="Y21" s="315"/>
      <c r="Z21" s="315"/>
      <c r="AA21" s="312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89"/>
      <c r="AO21" s="289"/>
      <c r="AP21" s="289"/>
      <c r="AQ21" s="289"/>
      <c r="AR21" s="321">
        <f t="shared" si="0"/>
        <v>0</v>
      </c>
      <c r="AS21" s="321">
        <f t="shared" si="1"/>
        <v>0</v>
      </c>
      <c r="AT21" s="321">
        <f t="shared" si="1"/>
        <v>2197</v>
      </c>
      <c r="AU21" s="321">
        <f t="shared" si="2"/>
        <v>2197</v>
      </c>
      <c r="AV21" s="322">
        <f t="shared" si="7"/>
        <v>6.2414772727272728E-2</v>
      </c>
      <c r="AW21" s="349">
        <f t="shared" si="8"/>
        <v>4.7894599999999996E-2</v>
      </c>
      <c r="AX21" s="350" t="s">
        <v>50</v>
      </c>
      <c r="AY21" s="284"/>
      <c r="AZ21" s="351"/>
      <c r="BA21" s="352"/>
      <c r="BB21" s="353">
        <v>25</v>
      </c>
      <c r="BC21" s="353">
        <v>880</v>
      </c>
      <c r="BD21" s="354">
        <v>2.18E-2</v>
      </c>
      <c r="BE21" s="371"/>
    </row>
    <row r="22" spans="1:57" s="257" customFormat="1">
      <c r="A22" s="290"/>
      <c r="B22" s="291"/>
      <c r="C22" s="290" t="s">
        <v>51</v>
      </c>
      <c r="D22" s="292"/>
      <c r="E22" s="292"/>
      <c r="F22" s="292"/>
      <c r="G22" s="292"/>
      <c r="H22" s="293"/>
      <c r="I22" s="293"/>
      <c r="J22" s="293"/>
      <c r="K22" s="293"/>
      <c r="L22" s="293"/>
      <c r="M22" s="293"/>
      <c r="N22" s="298">
        <f>SUM(N20:N21)</f>
        <v>2637</v>
      </c>
      <c r="O22" s="298">
        <f>L22+M22+N22</f>
        <v>2637</v>
      </c>
      <c r="P22" s="293"/>
      <c r="Q22" s="293"/>
      <c r="R22" s="293"/>
      <c r="S22" s="293"/>
      <c r="T22" s="293"/>
      <c r="U22" s="293"/>
      <c r="V22" s="293"/>
      <c r="W22" s="293"/>
      <c r="X22" s="313"/>
      <c r="Y22" s="313"/>
      <c r="Z22" s="313"/>
      <c r="AA22" s="31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>
        <f t="shared" si="0"/>
        <v>0</v>
      </c>
      <c r="AS22" s="293">
        <f t="shared" si="1"/>
        <v>0</v>
      </c>
      <c r="AT22" s="293">
        <f t="shared" si="1"/>
        <v>2637</v>
      </c>
      <c r="AU22" s="313">
        <f t="shared" si="2"/>
        <v>2637</v>
      </c>
      <c r="AV22" s="323">
        <f>SUM(AV20:AV21)</f>
        <v>7.4914772727272733E-2</v>
      </c>
      <c r="AW22" s="355">
        <f>SUM(AW20:AW21)</f>
        <v>5.7486599999999999E-2</v>
      </c>
      <c r="AX22" s="356"/>
      <c r="AY22" s="356"/>
      <c r="AZ22" s="357"/>
      <c r="BA22" s="358"/>
      <c r="BB22" s="359"/>
      <c r="BC22" s="357"/>
      <c r="BD22" s="360"/>
      <c r="BE22" s="372"/>
    </row>
    <row r="23" spans="1:57" s="256" customFormat="1">
      <c r="A23" s="284">
        <f>A22+1</f>
        <v>1</v>
      </c>
      <c r="B23" s="285" t="s">
        <v>65</v>
      </c>
      <c r="C23" s="286" t="s">
        <v>66</v>
      </c>
      <c r="D23" s="287" t="s">
        <v>46</v>
      </c>
      <c r="E23" s="294" t="s">
        <v>54</v>
      </c>
      <c r="F23" s="288" t="s">
        <v>54</v>
      </c>
      <c r="G23" s="288" t="s">
        <v>54</v>
      </c>
      <c r="H23" s="289"/>
      <c r="I23" s="289"/>
      <c r="J23" s="289"/>
      <c r="K23" s="289"/>
      <c r="L23" s="289"/>
      <c r="M23" s="289"/>
      <c r="N23" s="289">
        <v>300</v>
      </c>
      <c r="O23" s="289">
        <f>SUM(L23:N23)</f>
        <v>300</v>
      </c>
      <c r="P23" s="289"/>
      <c r="Q23" s="289"/>
      <c r="R23" s="289"/>
      <c r="S23" s="289"/>
      <c r="T23" s="289"/>
      <c r="U23" s="289"/>
      <c r="V23" s="289"/>
      <c r="W23" s="289"/>
      <c r="X23" s="312"/>
      <c r="Y23" s="315"/>
      <c r="Z23" s="315"/>
      <c r="AA23" s="312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89"/>
      <c r="AO23" s="289"/>
      <c r="AP23" s="289"/>
      <c r="AQ23" s="289"/>
      <c r="AR23" s="321">
        <f t="shared" si="0"/>
        <v>0</v>
      </c>
      <c r="AS23" s="321">
        <f t="shared" si="1"/>
        <v>0</v>
      </c>
      <c r="AT23" s="321">
        <f t="shared" si="1"/>
        <v>300</v>
      </c>
      <c r="AU23" s="321">
        <f t="shared" si="2"/>
        <v>300</v>
      </c>
      <c r="AV23" s="322">
        <f t="shared" ref="AV23:AV25" si="9">((AU23/BC23)*BB23)/1000</f>
        <v>6.4285714285714276E-3</v>
      </c>
      <c r="AW23" s="349">
        <f t="shared" ref="AW23:AW25" si="10">(AU23*BD23)/1000</f>
        <v>4.7999999999999996E-3</v>
      </c>
      <c r="AX23" s="350" t="s">
        <v>50</v>
      </c>
      <c r="AY23" s="284"/>
      <c r="AZ23" s="351"/>
      <c r="BA23" s="352"/>
      <c r="BB23" s="353">
        <v>30</v>
      </c>
      <c r="BC23" s="353">
        <v>1400</v>
      </c>
      <c r="BD23" s="354">
        <v>1.6E-2</v>
      </c>
      <c r="BE23" s="371"/>
    </row>
    <row r="24" spans="1:57" s="256" customFormat="1">
      <c r="A24" s="284">
        <f>A23+1</f>
        <v>2</v>
      </c>
      <c r="B24" s="285" t="s">
        <v>65</v>
      </c>
      <c r="C24" s="286" t="s">
        <v>66</v>
      </c>
      <c r="D24" s="287" t="s">
        <v>46</v>
      </c>
      <c r="E24" s="294" t="s">
        <v>67</v>
      </c>
      <c r="F24" s="288" t="s">
        <v>68</v>
      </c>
      <c r="G24" s="288" t="s">
        <v>49</v>
      </c>
      <c r="H24" s="289"/>
      <c r="I24" s="289"/>
      <c r="J24" s="289"/>
      <c r="K24" s="289"/>
      <c r="L24" s="289"/>
      <c r="M24" s="289"/>
      <c r="N24" s="289">
        <v>1400</v>
      </c>
      <c r="O24" s="289">
        <f>SUM(L24:N24)</f>
        <v>1400</v>
      </c>
      <c r="P24" s="289"/>
      <c r="Q24" s="289"/>
      <c r="R24" s="289"/>
      <c r="S24" s="289"/>
      <c r="T24" s="289"/>
      <c r="U24" s="289"/>
      <c r="V24" s="289"/>
      <c r="W24" s="289"/>
      <c r="X24" s="312"/>
      <c r="Y24" s="315"/>
      <c r="Z24" s="315"/>
      <c r="AA24" s="312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321">
        <f t="shared" si="0"/>
        <v>0</v>
      </c>
      <c r="AS24" s="321">
        <f t="shared" si="1"/>
        <v>0</v>
      </c>
      <c r="AT24" s="321">
        <f t="shared" si="1"/>
        <v>1400</v>
      </c>
      <c r="AU24" s="321">
        <f t="shared" si="2"/>
        <v>1400</v>
      </c>
      <c r="AV24" s="322">
        <f t="shared" si="9"/>
        <v>0.03</v>
      </c>
      <c r="AW24" s="349">
        <f t="shared" si="10"/>
        <v>2.2400000000000003E-2</v>
      </c>
      <c r="AX24" s="350" t="s">
        <v>50</v>
      </c>
      <c r="AY24" s="284"/>
      <c r="AZ24" s="351"/>
      <c r="BA24" s="352"/>
      <c r="BB24" s="353">
        <v>30</v>
      </c>
      <c r="BC24" s="353">
        <v>1400</v>
      </c>
      <c r="BD24" s="354">
        <v>1.6E-2</v>
      </c>
      <c r="BE24" s="371"/>
    </row>
    <row r="25" spans="1:57" s="256" customFormat="1">
      <c r="A25" s="284">
        <f>A24+1</f>
        <v>3</v>
      </c>
      <c r="B25" s="285" t="s">
        <v>65</v>
      </c>
      <c r="C25" s="286" t="s">
        <v>66</v>
      </c>
      <c r="D25" s="287" t="s">
        <v>46</v>
      </c>
      <c r="E25" s="294" t="s">
        <v>69</v>
      </c>
      <c r="F25" s="288" t="s">
        <v>70</v>
      </c>
      <c r="G25" s="288" t="s">
        <v>49</v>
      </c>
      <c r="H25" s="289"/>
      <c r="I25" s="289"/>
      <c r="J25" s="289"/>
      <c r="K25" s="289"/>
      <c r="L25" s="289"/>
      <c r="M25" s="289"/>
      <c r="N25" s="289">
        <v>56000</v>
      </c>
      <c r="O25" s="289">
        <f>SUM(L25:N25)</f>
        <v>56000</v>
      </c>
      <c r="P25" s="289"/>
      <c r="Q25" s="289"/>
      <c r="R25" s="289"/>
      <c r="S25" s="289"/>
      <c r="T25" s="289"/>
      <c r="U25" s="289"/>
      <c r="V25" s="289"/>
      <c r="W25" s="289"/>
      <c r="X25" s="312"/>
      <c r="Y25" s="315"/>
      <c r="Z25" s="315"/>
      <c r="AA25" s="312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89"/>
      <c r="AM25" s="289"/>
      <c r="AN25" s="289"/>
      <c r="AO25" s="289"/>
      <c r="AP25" s="289"/>
      <c r="AQ25" s="289"/>
      <c r="AR25" s="321">
        <f t="shared" si="0"/>
        <v>0</v>
      </c>
      <c r="AS25" s="321">
        <f t="shared" si="1"/>
        <v>0</v>
      </c>
      <c r="AT25" s="321">
        <f t="shared" si="1"/>
        <v>56000</v>
      </c>
      <c r="AU25" s="321">
        <f t="shared" si="2"/>
        <v>56000</v>
      </c>
      <c r="AV25" s="322">
        <f t="shared" si="9"/>
        <v>1.2</v>
      </c>
      <c r="AW25" s="349">
        <f t="shared" si="10"/>
        <v>0.89600000000000002</v>
      </c>
      <c r="AX25" s="350" t="s">
        <v>50</v>
      </c>
      <c r="AY25" s="284"/>
      <c r="AZ25" s="351"/>
      <c r="BA25" s="352"/>
      <c r="BB25" s="353">
        <v>30</v>
      </c>
      <c r="BC25" s="353">
        <v>1400</v>
      </c>
      <c r="BD25" s="354">
        <v>1.6E-2</v>
      </c>
      <c r="BE25" s="371"/>
    </row>
    <row r="26" spans="1:57" s="257" customFormat="1">
      <c r="A26" s="290"/>
      <c r="B26" s="291"/>
      <c r="C26" s="290" t="s">
        <v>51</v>
      </c>
      <c r="D26" s="292"/>
      <c r="E26" s="292"/>
      <c r="F26" s="292"/>
      <c r="G26" s="292"/>
      <c r="H26" s="293"/>
      <c r="I26" s="293"/>
      <c r="J26" s="293"/>
      <c r="K26" s="293"/>
      <c r="L26" s="293"/>
      <c r="M26" s="293"/>
      <c r="N26" s="298">
        <f>SUM(N23:N25)</f>
        <v>57700</v>
      </c>
      <c r="O26" s="298">
        <f>L26+M26+N26</f>
        <v>57700</v>
      </c>
      <c r="P26" s="293"/>
      <c r="Q26" s="293"/>
      <c r="R26" s="293"/>
      <c r="S26" s="293"/>
      <c r="T26" s="293"/>
      <c r="U26" s="293"/>
      <c r="V26" s="293"/>
      <c r="W26" s="293"/>
      <c r="X26" s="313"/>
      <c r="Y26" s="313"/>
      <c r="Z26" s="313"/>
      <c r="AA26" s="31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>
        <f t="shared" si="0"/>
        <v>0</v>
      </c>
      <c r="AS26" s="293">
        <f t="shared" si="1"/>
        <v>0</v>
      </c>
      <c r="AT26" s="293">
        <f t="shared" si="1"/>
        <v>57700</v>
      </c>
      <c r="AU26" s="313">
        <f t="shared" si="2"/>
        <v>57700</v>
      </c>
      <c r="AV26" s="323">
        <f>SUM(AV23:AV25)</f>
        <v>1.2364285714285714</v>
      </c>
      <c r="AW26" s="355">
        <f>SUM(AW23:AW25)</f>
        <v>0.92320000000000002</v>
      </c>
      <c r="AX26" s="356"/>
      <c r="AY26" s="356"/>
      <c r="AZ26" s="357"/>
      <c r="BA26" s="358"/>
      <c r="BB26" s="359"/>
      <c r="BC26" s="357"/>
      <c r="BD26" s="360"/>
      <c r="BE26" s="372"/>
    </row>
    <row r="27" spans="1:57" s="256" customFormat="1">
      <c r="A27" s="284">
        <f>A26+1</f>
        <v>1</v>
      </c>
      <c r="B27" s="285" t="s">
        <v>71</v>
      </c>
      <c r="C27" s="286" t="s">
        <v>72</v>
      </c>
      <c r="D27" s="287" t="s">
        <v>46</v>
      </c>
      <c r="E27" s="294" t="s">
        <v>54</v>
      </c>
      <c r="F27" s="288" t="s">
        <v>54</v>
      </c>
      <c r="G27" s="288" t="s">
        <v>54</v>
      </c>
      <c r="H27" s="289"/>
      <c r="I27" s="289"/>
      <c r="J27" s="289"/>
      <c r="K27" s="289"/>
      <c r="L27" s="289"/>
      <c r="M27" s="289"/>
      <c r="N27" s="289">
        <v>2</v>
      </c>
      <c r="O27" s="289">
        <f>SUM(L27:N27)</f>
        <v>2</v>
      </c>
      <c r="P27" s="289"/>
      <c r="Q27" s="289"/>
      <c r="R27" s="289"/>
      <c r="S27" s="289"/>
      <c r="T27" s="289"/>
      <c r="U27" s="289"/>
      <c r="V27" s="289"/>
      <c r="W27" s="289"/>
      <c r="X27" s="312"/>
      <c r="Y27" s="315"/>
      <c r="Z27" s="315"/>
      <c r="AA27" s="312"/>
      <c r="AB27" s="289"/>
      <c r="AC27" s="289"/>
      <c r="AD27" s="289"/>
      <c r="AE27" s="289"/>
      <c r="AF27" s="289"/>
      <c r="AG27" s="289"/>
      <c r="AH27" s="289"/>
      <c r="AI27" s="289"/>
      <c r="AJ27" s="289"/>
      <c r="AK27" s="289"/>
      <c r="AL27" s="289"/>
      <c r="AM27" s="289"/>
      <c r="AN27" s="289"/>
      <c r="AO27" s="289"/>
      <c r="AP27" s="289"/>
      <c r="AQ27" s="289"/>
      <c r="AR27" s="321">
        <f t="shared" si="0"/>
        <v>0</v>
      </c>
      <c r="AS27" s="321">
        <f t="shared" si="1"/>
        <v>0</v>
      </c>
      <c r="AT27" s="321">
        <f t="shared" si="1"/>
        <v>2</v>
      </c>
      <c r="AU27" s="321">
        <f t="shared" si="2"/>
        <v>2</v>
      </c>
      <c r="AV27" s="324">
        <f t="shared" ref="AV27" si="11">((AU27/BC27)*BB27)/1000</f>
        <v>1.6800000000000002E-5</v>
      </c>
      <c r="AW27" s="324">
        <f t="shared" ref="AW27" si="12">(AU27*BD27)/1000</f>
        <v>1.5800000000000001E-5</v>
      </c>
      <c r="AX27" s="350" t="s">
        <v>55</v>
      </c>
      <c r="AY27" s="284"/>
      <c r="AZ27" s="351"/>
      <c r="BA27" s="352"/>
      <c r="BB27" s="353">
        <v>21</v>
      </c>
      <c r="BC27" s="353">
        <v>2500</v>
      </c>
      <c r="BD27" s="354">
        <v>7.9000000000000008E-3</v>
      </c>
      <c r="BE27" s="371"/>
    </row>
    <row r="28" spans="1:57" s="257" customFormat="1">
      <c r="A28" s="290"/>
      <c r="B28" s="291"/>
      <c r="C28" s="290" t="s">
        <v>51</v>
      </c>
      <c r="D28" s="292"/>
      <c r="E28" s="292"/>
      <c r="F28" s="292"/>
      <c r="G28" s="292"/>
      <c r="H28" s="293"/>
      <c r="I28" s="293"/>
      <c r="J28" s="293"/>
      <c r="K28" s="293"/>
      <c r="L28" s="293"/>
      <c r="M28" s="293"/>
      <c r="N28" s="298">
        <f>SUM(N27)</f>
        <v>2</v>
      </c>
      <c r="O28" s="298">
        <f>L28+M28+N28</f>
        <v>2</v>
      </c>
      <c r="P28" s="293"/>
      <c r="Q28" s="293"/>
      <c r="R28" s="293"/>
      <c r="S28" s="293"/>
      <c r="T28" s="293"/>
      <c r="U28" s="293"/>
      <c r="V28" s="293"/>
      <c r="W28" s="293"/>
      <c r="X28" s="313"/>
      <c r="Y28" s="313"/>
      <c r="Z28" s="313"/>
      <c r="AA28" s="31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>
        <f t="shared" si="0"/>
        <v>0</v>
      </c>
      <c r="AS28" s="293">
        <f t="shared" si="1"/>
        <v>0</v>
      </c>
      <c r="AT28" s="293">
        <f t="shared" si="1"/>
        <v>2</v>
      </c>
      <c r="AU28" s="293">
        <f t="shared" si="2"/>
        <v>2</v>
      </c>
      <c r="AV28" s="323">
        <f>SUM(AV27)</f>
        <v>1.6800000000000002E-5</v>
      </c>
      <c r="AW28" s="355">
        <f>SUM(AW27)</f>
        <v>1.5800000000000001E-5</v>
      </c>
      <c r="AX28" s="356"/>
      <c r="AY28" s="356"/>
      <c r="AZ28" s="357"/>
      <c r="BA28" s="358"/>
      <c r="BB28" s="359"/>
      <c r="BC28" s="357"/>
      <c r="BD28" s="360"/>
      <c r="BE28" s="372"/>
    </row>
    <row r="29" spans="1:57" s="256" customFormat="1">
      <c r="A29" s="284">
        <f>A28+1</f>
        <v>1</v>
      </c>
      <c r="B29" s="285" t="s">
        <v>73</v>
      </c>
      <c r="C29" s="286" t="s">
        <v>74</v>
      </c>
      <c r="D29" s="287" t="s">
        <v>46</v>
      </c>
      <c r="E29" s="294" t="s">
        <v>75</v>
      </c>
      <c r="F29" s="288" t="s">
        <v>76</v>
      </c>
      <c r="G29" s="288" t="s">
        <v>75</v>
      </c>
      <c r="H29" s="289"/>
      <c r="I29" s="289"/>
      <c r="J29" s="289"/>
      <c r="K29" s="289"/>
      <c r="L29" s="289"/>
      <c r="M29" s="289"/>
      <c r="N29" s="289">
        <v>314</v>
      </c>
      <c r="O29" s="289">
        <f>SUM(L29:N29)</f>
        <v>314</v>
      </c>
      <c r="P29" s="289"/>
      <c r="Q29" s="289"/>
      <c r="R29" s="289"/>
      <c r="S29" s="289"/>
      <c r="T29" s="289"/>
      <c r="U29" s="289"/>
      <c r="V29" s="289"/>
      <c r="W29" s="289"/>
      <c r="X29" s="312"/>
      <c r="Y29" s="315"/>
      <c r="Z29" s="315"/>
      <c r="AA29" s="312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321">
        <f t="shared" si="0"/>
        <v>0</v>
      </c>
      <c r="AS29" s="321">
        <f t="shared" si="1"/>
        <v>0</v>
      </c>
      <c r="AT29" s="321">
        <f t="shared" si="1"/>
        <v>314</v>
      </c>
      <c r="AU29" s="321">
        <f t="shared" si="2"/>
        <v>314</v>
      </c>
      <c r="AV29" s="322">
        <f t="shared" ref="AV29:AV30" si="13">((AU29/BC29)*BB29)/1000</f>
        <v>5.3564705882352945E-2</v>
      </c>
      <c r="AW29" s="349">
        <f t="shared" ref="AW29:AW30" si="14">(AU29*BD29)/1000</f>
        <v>4.3018000000000001E-2</v>
      </c>
      <c r="AX29" s="350" t="s">
        <v>50</v>
      </c>
      <c r="AY29" s="284"/>
      <c r="AZ29" s="351"/>
      <c r="BA29" s="352"/>
      <c r="BB29" s="353">
        <v>29</v>
      </c>
      <c r="BC29" s="353">
        <v>170</v>
      </c>
      <c r="BD29" s="354">
        <v>0.13700000000000001</v>
      </c>
      <c r="BE29" s="371"/>
    </row>
    <row r="30" spans="1:57" s="256" customFormat="1">
      <c r="A30" s="284">
        <f>A29+1</f>
        <v>2</v>
      </c>
      <c r="B30" s="285" t="s">
        <v>73</v>
      </c>
      <c r="C30" s="286" t="s">
        <v>74</v>
      </c>
      <c r="D30" s="287" t="s">
        <v>46</v>
      </c>
      <c r="E30" s="294" t="s">
        <v>77</v>
      </c>
      <c r="F30" s="288" t="s">
        <v>78</v>
      </c>
      <c r="G30" s="288" t="s">
        <v>79</v>
      </c>
      <c r="H30" s="289"/>
      <c r="I30" s="289"/>
      <c r="J30" s="289"/>
      <c r="K30" s="289"/>
      <c r="L30" s="289"/>
      <c r="M30" s="289"/>
      <c r="N30" s="289">
        <v>4320</v>
      </c>
      <c r="O30" s="289">
        <f>SUM(L30:N30)</f>
        <v>4320</v>
      </c>
      <c r="P30" s="289"/>
      <c r="Q30" s="289"/>
      <c r="R30" s="289"/>
      <c r="S30" s="289"/>
      <c r="T30" s="289"/>
      <c r="U30" s="289"/>
      <c r="V30" s="289"/>
      <c r="W30" s="289"/>
      <c r="X30" s="312"/>
      <c r="Y30" s="315"/>
      <c r="Z30" s="315"/>
      <c r="AA30" s="312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321">
        <f t="shared" si="0"/>
        <v>0</v>
      </c>
      <c r="AS30" s="321">
        <f t="shared" ref="AS30:AS46" si="15">I30+M30+Q30+U30+Y30+AC30+AG30+AK30+AO30</f>
        <v>0</v>
      </c>
      <c r="AT30" s="321">
        <f t="shared" ref="AT30:AT45" si="16">J30+N30+R30+V30+Z30+AD30+AH30+AL30+AP30</f>
        <v>4320</v>
      </c>
      <c r="AU30" s="321">
        <f t="shared" si="2"/>
        <v>4320</v>
      </c>
      <c r="AV30" s="322">
        <f t="shared" si="13"/>
        <v>0.73694117647058821</v>
      </c>
      <c r="AW30" s="349">
        <f t="shared" si="14"/>
        <v>0.59184000000000003</v>
      </c>
      <c r="AX30" s="350" t="s">
        <v>50</v>
      </c>
      <c r="AY30" s="284"/>
      <c r="AZ30" s="351"/>
      <c r="BA30" s="352"/>
      <c r="BB30" s="353">
        <v>29</v>
      </c>
      <c r="BC30" s="353">
        <v>170</v>
      </c>
      <c r="BD30" s="354">
        <v>0.13700000000000001</v>
      </c>
      <c r="BE30" s="371"/>
    </row>
    <row r="31" spans="1:57" s="257" customFormat="1">
      <c r="A31" s="290"/>
      <c r="B31" s="291"/>
      <c r="C31" s="290" t="s">
        <v>51</v>
      </c>
      <c r="D31" s="292"/>
      <c r="E31" s="292"/>
      <c r="F31" s="292"/>
      <c r="G31" s="292"/>
      <c r="H31" s="293"/>
      <c r="I31" s="293"/>
      <c r="J31" s="293"/>
      <c r="K31" s="293"/>
      <c r="L31" s="293"/>
      <c r="M31" s="293"/>
      <c r="N31" s="298">
        <f>SUM(N29:N30)</f>
        <v>4634</v>
      </c>
      <c r="O31" s="298">
        <f>L31+M31+N31</f>
        <v>4634</v>
      </c>
      <c r="P31" s="293"/>
      <c r="Q31" s="293"/>
      <c r="R31" s="293"/>
      <c r="S31" s="293"/>
      <c r="T31" s="293"/>
      <c r="U31" s="293"/>
      <c r="V31" s="293"/>
      <c r="W31" s="293"/>
      <c r="X31" s="313"/>
      <c r="Y31" s="313"/>
      <c r="Z31" s="313"/>
      <c r="AA31" s="31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>
        <f t="shared" si="0"/>
        <v>0</v>
      </c>
      <c r="AS31" s="293">
        <f t="shared" si="15"/>
        <v>0</v>
      </c>
      <c r="AT31" s="293">
        <f t="shared" si="16"/>
        <v>4634</v>
      </c>
      <c r="AU31" s="313">
        <f t="shared" si="2"/>
        <v>4634</v>
      </c>
      <c r="AV31" s="323">
        <f>SUM(AV29:AV30)</f>
        <v>0.79050588235294117</v>
      </c>
      <c r="AW31" s="355">
        <f>SUM(AW29:AW30)</f>
        <v>0.63485800000000003</v>
      </c>
      <c r="AX31" s="356"/>
      <c r="AY31" s="356"/>
      <c r="AZ31" s="357"/>
      <c r="BA31" s="358"/>
      <c r="BB31" s="359"/>
      <c r="BC31" s="357"/>
      <c r="BD31" s="360"/>
      <c r="BE31" s="372"/>
    </row>
    <row r="32" spans="1:57" s="256" customFormat="1">
      <c r="A32" s="284">
        <f>A31+1</f>
        <v>1</v>
      </c>
      <c r="B32" s="285" t="s">
        <v>80</v>
      </c>
      <c r="C32" s="286" t="s">
        <v>81</v>
      </c>
      <c r="D32" s="287" t="s">
        <v>46</v>
      </c>
      <c r="E32" s="294" t="s">
        <v>82</v>
      </c>
      <c r="F32" s="288" t="s">
        <v>83</v>
      </c>
      <c r="G32" s="288" t="s">
        <v>84</v>
      </c>
      <c r="H32" s="289"/>
      <c r="I32" s="289"/>
      <c r="J32" s="289"/>
      <c r="K32" s="289"/>
      <c r="L32" s="289"/>
      <c r="M32" s="289"/>
      <c r="N32" s="289">
        <v>20027</v>
      </c>
      <c r="O32" s="289">
        <f>SUM(L32:N32)</f>
        <v>20027</v>
      </c>
      <c r="P32" s="289"/>
      <c r="Q32" s="289"/>
      <c r="R32" s="289"/>
      <c r="S32" s="289"/>
      <c r="T32" s="289"/>
      <c r="U32" s="289"/>
      <c r="V32" s="289"/>
      <c r="W32" s="289"/>
      <c r="X32" s="312"/>
      <c r="Y32" s="315"/>
      <c r="Z32" s="315"/>
      <c r="AA32" s="312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321">
        <f t="shared" si="0"/>
        <v>0</v>
      </c>
      <c r="AS32" s="321">
        <f t="shared" si="15"/>
        <v>0</v>
      </c>
      <c r="AT32" s="321">
        <f t="shared" si="16"/>
        <v>20027</v>
      </c>
      <c r="AU32" s="321">
        <f t="shared" si="2"/>
        <v>20027</v>
      </c>
      <c r="AV32" s="322">
        <f t="shared" ref="AV32:AV33" si="17">((AU32/BC32)*BB32)/1000</f>
        <v>3.4163705882352944</v>
      </c>
      <c r="AW32" s="349">
        <f t="shared" ref="AW32:AW33" si="18">(AU32*BD32)/1000</f>
        <v>2.6435640000000005</v>
      </c>
      <c r="AX32" s="350" t="s">
        <v>55</v>
      </c>
      <c r="AY32" s="284"/>
      <c r="AZ32" s="351"/>
      <c r="BA32" s="352"/>
      <c r="BB32" s="353">
        <v>29</v>
      </c>
      <c r="BC32" s="353">
        <v>170</v>
      </c>
      <c r="BD32" s="354">
        <v>0.13200000000000001</v>
      </c>
      <c r="BE32" s="371"/>
    </row>
    <row r="33" spans="1:57" s="256" customFormat="1">
      <c r="A33" s="284">
        <f>A32+1</f>
        <v>2</v>
      </c>
      <c r="B33" s="285" t="s">
        <v>80</v>
      </c>
      <c r="C33" s="286" t="s">
        <v>81</v>
      </c>
      <c r="D33" s="287" t="s">
        <v>46</v>
      </c>
      <c r="E33" s="294" t="s">
        <v>43</v>
      </c>
      <c r="F33" s="288" t="s">
        <v>85</v>
      </c>
      <c r="G33" s="288" t="s">
        <v>86</v>
      </c>
      <c r="H33" s="289"/>
      <c r="I33" s="289"/>
      <c r="J33" s="289"/>
      <c r="K33" s="289"/>
      <c r="L33" s="289"/>
      <c r="M33" s="289"/>
      <c r="N33" s="289">
        <v>7085</v>
      </c>
      <c r="O33" s="289">
        <f>SUM(L33:N33)</f>
        <v>7085</v>
      </c>
      <c r="P33" s="289"/>
      <c r="Q33" s="289"/>
      <c r="R33" s="289"/>
      <c r="S33" s="289"/>
      <c r="T33" s="289"/>
      <c r="U33" s="289"/>
      <c r="V33" s="289"/>
      <c r="W33" s="289"/>
      <c r="X33" s="312"/>
      <c r="Y33" s="315"/>
      <c r="Z33" s="315"/>
      <c r="AA33" s="312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321">
        <f t="shared" si="0"/>
        <v>0</v>
      </c>
      <c r="AS33" s="321">
        <f t="shared" si="15"/>
        <v>0</v>
      </c>
      <c r="AT33" s="321">
        <f t="shared" si="16"/>
        <v>7085</v>
      </c>
      <c r="AU33" s="321">
        <f t="shared" si="2"/>
        <v>7085</v>
      </c>
      <c r="AV33" s="322">
        <f t="shared" si="17"/>
        <v>1.2086176470588237</v>
      </c>
      <c r="AW33" s="349">
        <f t="shared" si="18"/>
        <v>0.93522000000000005</v>
      </c>
      <c r="AX33" s="350" t="s">
        <v>55</v>
      </c>
      <c r="AY33" s="284"/>
      <c r="AZ33" s="351"/>
      <c r="BA33" s="352"/>
      <c r="BB33" s="353">
        <v>29</v>
      </c>
      <c r="BC33" s="353">
        <v>170</v>
      </c>
      <c r="BD33" s="354">
        <v>0.13200000000000001</v>
      </c>
      <c r="BE33" s="371"/>
    </row>
    <row r="34" spans="1:57" s="257" customFormat="1">
      <c r="A34" s="290"/>
      <c r="B34" s="291"/>
      <c r="C34" s="290" t="s">
        <v>51</v>
      </c>
      <c r="D34" s="292"/>
      <c r="E34" s="292"/>
      <c r="F34" s="292"/>
      <c r="G34" s="292"/>
      <c r="H34" s="293"/>
      <c r="I34" s="293"/>
      <c r="J34" s="293"/>
      <c r="K34" s="293"/>
      <c r="L34" s="293"/>
      <c r="M34" s="293"/>
      <c r="N34" s="298">
        <f>SUM(N32:N33)</f>
        <v>27112</v>
      </c>
      <c r="O34" s="298">
        <f>L34+M34+N34</f>
        <v>27112</v>
      </c>
      <c r="P34" s="293"/>
      <c r="Q34" s="293"/>
      <c r="R34" s="293"/>
      <c r="S34" s="293"/>
      <c r="T34" s="293"/>
      <c r="U34" s="293"/>
      <c r="V34" s="293"/>
      <c r="W34" s="293"/>
      <c r="X34" s="313"/>
      <c r="Y34" s="313"/>
      <c r="Z34" s="313"/>
      <c r="AA34" s="31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>
        <f t="shared" si="0"/>
        <v>0</v>
      </c>
      <c r="AS34" s="293">
        <f t="shared" si="15"/>
        <v>0</v>
      </c>
      <c r="AT34" s="293">
        <f t="shared" si="16"/>
        <v>27112</v>
      </c>
      <c r="AU34" s="313">
        <f t="shared" si="2"/>
        <v>27112</v>
      </c>
      <c r="AV34" s="323">
        <f>SUM(AV32:AV33)</f>
        <v>4.6249882352941185</v>
      </c>
      <c r="AW34" s="355">
        <f>SUM(AW32:AW33)</f>
        <v>3.5787840000000006</v>
      </c>
      <c r="AX34" s="356"/>
      <c r="AY34" s="356"/>
      <c r="AZ34" s="357"/>
      <c r="BA34" s="358"/>
      <c r="BB34" s="359"/>
      <c r="BC34" s="357"/>
      <c r="BD34" s="360"/>
      <c r="BE34" s="372"/>
    </row>
    <row r="35" spans="1:57" s="256" customFormat="1">
      <c r="A35" s="284">
        <v>1</v>
      </c>
      <c r="B35" s="285" t="s">
        <v>87</v>
      </c>
      <c r="C35" s="286" t="s">
        <v>88</v>
      </c>
      <c r="D35" s="287" t="s">
        <v>46</v>
      </c>
      <c r="E35" s="288">
        <v>10</v>
      </c>
      <c r="F35" s="288">
        <v>54</v>
      </c>
      <c r="G35" s="288">
        <v>10</v>
      </c>
      <c r="H35" s="289"/>
      <c r="I35" s="289"/>
      <c r="J35" s="289"/>
      <c r="K35" s="289"/>
      <c r="L35" s="289"/>
      <c r="M35" s="289"/>
      <c r="N35" s="289">
        <v>12</v>
      </c>
      <c r="O35" s="289">
        <f>SUM(L35:N35)</f>
        <v>12</v>
      </c>
      <c r="P35" s="289"/>
      <c r="Q35" s="289"/>
      <c r="R35" s="289"/>
      <c r="S35" s="289"/>
      <c r="T35" s="289"/>
      <c r="U35" s="289"/>
      <c r="V35" s="289"/>
      <c r="W35" s="289"/>
      <c r="X35" s="312"/>
      <c r="Y35" s="315"/>
      <c r="Z35" s="315"/>
      <c r="AA35" s="312"/>
      <c r="AB35" s="289"/>
      <c r="AC35" s="289"/>
      <c r="AD35" s="289"/>
      <c r="AE35" s="289"/>
      <c r="AF35" s="289"/>
      <c r="AG35" s="289"/>
      <c r="AH35" s="289"/>
      <c r="AI35" s="289"/>
      <c r="AJ35" s="289"/>
      <c r="AK35" s="289"/>
      <c r="AL35" s="289"/>
      <c r="AM35" s="289"/>
      <c r="AN35" s="289"/>
      <c r="AO35" s="289"/>
      <c r="AP35" s="289"/>
      <c r="AQ35" s="289"/>
      <c r="AR35" s="321">
        <f t="shared" si="0"/>
        <v>0</v>
      </c>
      <c r="AS35" s="321">
        <f t="shared" si="15"/>
        <v>0</v>
      </c>
      <c r="AT35" s="321">
        <f t="shared" si="16"/>
        <v>12</v>
      </c>
      <c r="AU35" s="321">
        <f t="shared" si="2"/>
        <v>12</v>
      </c>
      <c r="AV35" s="322">
        <f>((AU35/BC35)*BB35)/1000</f>
        <v>9.5999999999999992E-3</v>
      </c>
      <c r="AW35" s="349">
        <f>(AU35*BD35)/1000</f>
        <v>5.0400000000000002E-3</v>
      </c>
      <c r="AX35" s="350"/>
      <c r="AY35" s="284"/>
      <c r="AZ35" s="351"/>
      <c r="BA35" s="352"/>
      <c r="BB35" s="353">
        <v>16</v>
      </c>
      <c r="BC35" s="353">
        <v>20</v>
      </c>
      <c r="BD35" s="354">
        <v>0.42</v>
      </c>
      <c r="BE35" s="371"/>
    </row>
    <row r="36" spans="1:57" s="257" customFormat="1">
      <c r="A36" s="290"/>
      <c r="B36" s="291"/>
      <c r="C36" s="290" t="s">
        <v>51</v>
      </c>
      <c r="D36" s="292"/>
      <c r="E36" s="292"/>
      <c r="F36" s="292"/>
      <c r="G36" s="292"/>
      <c r="H36" s="293"/>
      <c r="I36" s="293"/>
      <c r="J36" s="293"/>
      <c r="K36" s="293"/>
      <c r="L36" s="293"/>
      <c r="M36" s="293"/>
      <c r="N36" s="298">
        <f>SUM(N35)</f>
        <v>12</v>
      </c>
      <c r="O36" s="298">
        <f>L36+M36+N36</f>
        <v>12</v>
      </c>
      <c r="P36" s="293"/>
      <c r="Q36" s="293"/>
      <c r="R36" s="293"/>
      <c r="S36" s="293"/>
      <c r="T36" s="293"/>
      <c r="U36" s="293"/>
      <c r="V36" s="293"/>
      <c r="W36" s="293"/>
      <c r="X36" s="313"/>
      <c r="Y36" s="313"/>
      <c r="Z36" s="313"/>
      <c r="AA36" s="31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>
        <f t="shared" si="0"/>
        <v>0</v>
      </c>
      <c r="AS36" s="293">
        <f t="shared" si="15"/>
        <v>0</v>
      </c>
      <c r="AT36" s="293">
        <f t="shared" si="16"/>
        <v>12</v>
      </c>
      <c r="AU36" s="313">
        <f t="shared" si="2"/>
        <v>12</v>
      </c>
      <c r="AV36" s="323">
        <f>SUM(AV35)</f>
        <v>9.5999999999999992E-3</v>
      </c>
      <c r="AW36" s="355">
        <f>SUM(AW35)</f>
        <v>5.0400000000000002E-3</v>
      </c>
      <c r="AX36" s="356"/>
      <c r="AY36" s="356"/>
      <c r="AZ36" s="357"/>
      <c r="BA36" s="358"/>
      <c r="BB36" s="359"/>
      <c r="BC36" s="357"/>
      <c r="BD36" s="360"/>
      <c r="BE36" s="372"/>
    </row>
    <row r="37" spans="1:57" s="256" customFormat="1">
      <c r="A37" s="284">
        <f>A36+1</f>
        <v>1</v>
      </c>
      <c r="B37" s="285" t="s">
        <v>89</v>
      </c>
      <c r="C37" s="286" t="s">
        <v>90</v>
      </c>
      <c r="D37" s="287" t="s">
        <v>46</v>
      </c>
      <c r="E37" s="288">
        <v>30</v>
      </c>
      <c r="F37" s="288">
        <v>81</v>
      </c>
      <c r="G37" s="288">
        <v>61</v>
      </c>
      <c r="H37" s="289"/>
      <c r="I37" s="289"/>
      <c r="J37" s="289"/>
      <c r="K37" s="289"/>
      <c r="L37" s="289"/>
      <c r="M37" s="289"/>
      <c r="N37" s="289">
        <v>120</v>
      </c>
      <c r="O37" s="289">
        <f>SUM(L37:N37)</f>
        <v>120</v>
      </c>
      <c r="P37" s="289"/>
      <c r="Q37" s="289"/>
      <c r="R37" s="289"/>
      <c r="S37" s="289"/>
      <c r="T37" s="289"/>
      <c r="U37" s="289"/>
      <c r="V37" s="289"/>
      <c r="W37" s="289"/>
      <c r="X37" s="312"/>
      <c r="Y37" s="315"/>
      <c r="Z37" s="315"/>
      <c r="AA37" s="312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321">
        <f t="shared" si="0"/>
        <v>0</v>
      </c>
      <c r="AS37" s="321">
        <f t="shared" si="15"/>
        <v>0</v>
      </c>
      <c r="AT37" s="321">
        <f t="shared" si="16"/>
        <v>120</v>
      </c>
      <c r="AU37" s="321">
        <f t="shared" si="2"/>
        <v>120</v>
      </c>
      <c r="AV37" s="322">
        <f>((AU37/BC37)*BB37)/1000</f>
        <v>0.09</v>
      </c>
      <c r="AW37" s="349">
        <f>(AU37*BD37)/1000</f>
        <v>5.3999999999999999E-2</v>
      </c>
      <c r="AX37" s="350"/>
      <c r="AY37" s="284"/>
      <c r="AZ37" s="351"/>
      <c r="BA37" s="352"/>
      <c r="BB37" s="353">
        <v>15</v>
      </c>
      <c r="BC37" s="353">
        <v>20</v>
      </c>
      <c r="BD37" s="354">
        <v>0.45</v>
      </c>
      <c r="BE37" s="371"/>
    </row>
    <row r="38" spans="1:57" s="257" customFormat="1">
      <c r="A38" s="290"/>
      <c r="B38" s="291"/>
      <c r="C38" s="290" t="s">
        <v>51</v>
      </c>
      <c r="D38" s="292"/>
      <c r="E38" s="292"/>
      <c r="F38" s="292"/>
      <c r="G38" s="292"/>
      <c r="H38" s="293"/>
      <c r="I38" s="293"/>
      <c r="J38" s="293"/>
      <c r="K38" s="293"/>
      <c r="L38" s="293"/>
      <c r="M38" s="293"/>
      <c r="N38" s="298">
        <f>SUM(N37)</f>
        <v>120</v>
      </c>
      <c r="O38" s="298">
        <f>L38+M38+N38</f>
        <v>120</v>
      </c>
      <c r="P38" s="293"/>
      <c r="Q38" s="293"/>
      <c r="R38" s="293"/>
      <c r="S38" s="293"/>
      <c r="T38" s="293"/>
      <c r="U38" s="293"/>
      <c r="V38" s="293"/>
      <c r="W38" s="293"/>
      <c r="X38" s="313"/>
      <c r="Y38" s="313"/>
      <c r="Z38" s="313"/>
      <c r="AA38" s="31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>
        <f t="shared" si="0"/>
        <v>0</v>
      </c>
      <c r="AS38" s="293">
        <f t="shared" si="15"/>
        <v>0</v>
      </c>
      <c r="AT38" s="293">
        <f t="shared" si="16"/>
        <v>120</v>
      </c>
      <c r="AU38" s="313">
        <f t="shared" si="2"/>
        <v>120</v>
      </c>
      <c r="AV38" s="323">
        <f>SUM(AV37)</f>
        <v>0.09</v>
      </c>
      <c r="AW38" s="355">
        <f>SUM(AW37)</f>
        <v>5.3999999999999999E-2</v>
      </c>
      <c r="AX38" s="356"/>
      <c r="AY38" s="356"/>
      <c r="AZ38" s="357"/>
      <c r="BA38" s="358"/>
      <c r="BB38" s="359"/>
      <c r="BC38" s="357"/>
      <c r="BD38" s="360"/>
      <c r="BE38" s="372"/>
    </row>
    <row r="39" spans="1:57" s="256" customFormat="1">
      <c r="A39" s="284">
        <f>A38+1</f>
        <v>1</v>
      </c>
      <c r="B39" s="285" t="s">
        <v>91</v>
      </c>
      <c r="C39" s="286" t="s">
        <v>92</v>
      </c>
      <c r="D39" s="287" t="s">
        <v>46</v>
      </c>
      <c r="E39" s="288" t="s">
        <v>54</v>
      </c>
      <c r="F39" s="288" t="s">
        <v>54</v>
      </c>
      <c r="G39" s="288" t="s">
        <v>54</v>
      </c>
      <c r="H39" s="289"/>
      <c r="I39" s="289"/>
      <c r="J39" s="289"/>
      <c r="K39" s="289"/>
      <c r="L39" s="289"/>
      <c r="M39" s="289"/>
      <c r="N39" s="289">
        <v>1</v>
      </c>
      <c r="O39" s="289">
        <f>SUM(L39:N39)</f>
        <v>1</v>
      </c>
      <c r="P39" s="289"/>
      <c r="Q39" s="289"/>
      <c r="R39" s="289"/>
      <c r="S39" s="289"/>
      <c r="T39" s="289"/>
      <c r="U39" s="289"/>
      <c r="V39" s="289"/>
      <c r="W39" s="289"/>
      <c r="X39" s="312"/>
      <c r="Y39" s="315"/>
      <c r="Z39" s="315"/>
      <c r="AA39" s="312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321">
        <f t="shared" si="0"/>
        <v>0</v>
      </c>
      <c r="AS39" s="321">
        <f t="shared" si="15"/>
        <v>0</v>
      </c>
      <c r="AT39" s="321">
        <f t="shared" si="16"/>
        <v>1</v>
      </c>
      <c r="AU39" s="321">
        <f t="shared" si="2"/>
        <v>1</v>
      </c>
      <c r="AV39" s="322">
        <f>((AU39/BC39)*BB39)/1000</f>
        <v>7.000000000000001E-4</v>
      </c>
      <c r="AW39" s="349">
        <f>(AU39*BD39)/1000</f>
        <v>3.1E-4</v>
      </c>
      <c r="AX39" s="350"/>
      <c r="AY39" s="284"/>
      <c r="AZ39" s="351"/>
      <c r="BA39" s="352"/>
      <c r="BB39" s="353">
        <v>14</v>
      </c>
      <c r="BC39" s="353">
        <v>20</v>
      </c>
      <c r="BD39" s="354">
        <v>0.31</v>
      </c>
      <c r="BE39" s="371"/>
    </row>
    <row r="40" spans="1:57" s="257" customFormat="1">
      <c r="A40" s="290"/>
      <c r="B40" s="291"/>
      <c r="C40" s="290" t="s">
        <v>51</v>
      </c>
      <c r="D40" s="292"/>
      <c r="E40" s="292"/>
      <c r="F40" s="292"/>
      <c r="G40" s="292"/>
      <c r="H40" s="293"/>
      <c r="I40" s="293"/>
      <c r="J40" s="293"/>
      <c r="K40" s="293"/>
      <c r="L40" s="293"/>
      <c r="M40" s="293"/>
      <c r="N40" s="298">
        <f>SUM(N39)</f>
        <v>1</v>
      </c>
      <c r="O40" s="298">
        <f>L40+M40+N40</f>
        <v>1</v>
      </c>
      <c r="P40" s="293"/>
      <c r="Q40" s="293"/>
      <c r="R40" s="293"/>
      <c r="S40" s="293"/>
      <c r="T40" s="293"/>
      <c r="U40" s="293"/>
      <c r="V40" s="293"/>
      <c r="W40" s="293"/>
      <c r="X40" s="313"/>
      <c r="Y40" s="313"/>
      <c r="Z40" s="313"/>
      <c r="AA40" s="31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>
        <f t="shared" si="0"/>
        <v>0</v>
      </c>
      <c r="AS40" s="293">
        <f t="shared" si="15"/>
        <v>0</v>
      </c>
      <c r="AT40" s="293">
        <f t="shared" si="16"/>
        <v>1</v>
      </c>
      <c r="AU40" s="313">
        <f t="shared" si="2"/>
        <v>1</v>
      </c>
      <c r="AV40" s="323">
        <f>SUM(AV39)</f>
        <v>7.000000000000001E-4</v>
      </c>
      <c r="AW40" s="355">
        <f>SUM(AW39)</f>
        <v>3.1E-4</v>
      </c>
      <c r="AX40" s="356"/>
      <c r="AY40" s="356"/>
      <c r="AZ40" s="357"/>
      <c r="BA40" s="358"/>
      <c r="BB40" s="359"/>
      <c r="BC40" s="357"/>
      <c r="BD40" s="360"/>
      <c r="BE40" s="372"/>
    </row>
    <row r="41" spans="1:57" s="256" customFormat="1">
      <c r="A41" s="284">
        <f>A40+1</f>
        <v>1</v>
      </c>
      <c r="B41" s="285" t="s">
        <v>93</v>
      </c>
      <c r="C41" s="286" t="s">
        <v>94</v>
      </c>
      <c r="D41" s="287" t="s">
        <v>46</v>
      </c>
      <c r="E41" s="288" t="s">
        <v>95</v>
      </c>
      <c r="F41" s="288" t="s">
        <v>96</v>
      </c>
      <c r="G41" s="288" t="s">
        <v>97</v>
      </c>
      <c r="H41" s="289"/>
      <c r="I41" s="289"/>
      <c r="J41" s="289"/>
      <c r="K41" s="289"/>
      <c r="L41" s="289"/>
      <c r="M41" s="289"/>
      <c r="N41" s="289">
        <v>1</v>
      </c>
      <c r="O41" s="289">
        <f>SUM(L41:N41)</f>
        <v>1</v>
      </c>
      <c r="P41" s="289"/>
      <c r="Q41" s="289"/>
      <c r="R41" s="289"/>
      <c r="S41" s="289"/>
      <c r="T41" s="289"/>
      <c r="U41" s="289"/>
      <c r="V41" s="289"/>
      <c r="W41" s="289"/>
      <c r="X41" s="312"/>
      <c r="Y41" s="315"/>
      <c r="Z41" s="315"/>
      <c r="AA41" s="312"/>
      <c r="AB41" s="289"/>
      <c r="AC41" s="289"/>
      <c r="AD41" s="289"/>
      <c r="AE41" s="289"/>
      <c r="AF41" s="289"/>
      <c r="AG41" s="289"/>
      <c r="AH41" s="289"/>
      <c r="AI41" s="289"/>
      <c r="AJ41" s="289"/>
      <c r="AK41" s="289"/>
      <c r="AL41" s="289"/>
      <c r="AM41" s="289"/>
      <c r="AN41" s="289"/>
      <c r="AO41" s="289"/>
      <c r="AP41" s="289"/>
      <c r="AQ41" s="289"/>
      <c r="AR41" s="321">
        <f t="shared" si="0"/>
        <v>0</v>
      </c>
      <c r="AS41" s="321">
        <f t="shared" si="15"/>
        <v>0</v>
      </c>
      <c r="AT41" s="321">
        <f t="shared" si="16"/>
        <v>1</v>
      </c>
      <c r="AU41" s="321">
        <f t="shared" si="2"/>
        <v>1</v>
      </c>
      <c r="AV41" s="322">
        <f>((AU41/BC41)*BB41)/1000</f>
        <v>6.0000000000000001E-3</v>
      </c>
      <c r="AW41" s="349">
        <f>(AU41*BD41)/1000</f>
        <v>2.7000000000000001E-3</v>
      </c>
      <c r="AX41" s="350"/>
      <c r="AY41" s="284"/>
      <c r="AZ41" s="351"/>
      <c r="BA41" s="352"/>
      <c r="BB41" s="353">
        <v>48</v>
      </c>
      <c r="BC41" s="353">
        <v>8</v>
      </c>
      <c r="BD41" s="354">
        <v>2.7</v>
      </c>
      <c r="BE41" s="371"/>
    </row>
    <row r="42" spans="1:57" s="257" customFormat="1">
      <c r="A42" s="290"/>
      <c r="B42" s="291"/>
      <c r="C42" s="290" t="s">
        <v>51</v>
      </c>
      <c r="D42" s="292"/>
      <c r="E42" s="292"/>
      <c r="F42" s="292"/>
      <c r="G42" s="292"/>
      <c r="H42" s="293"/>
      <c r="I42" s="293"/>
      <c r="J42" s="293"/>
      <c r="K42" s="293"/>
      <c r="L42" s="293"/>
      <c r="M42" s="293"/>
      <c r="N42" s="298">
        <f>SUM(N41)</f>
        <v>1</v>
      </c>
      <c r="O42" s="298">
        <f>L42+M42+N42</f>
        <v>1</v>
      </c>
      <c r="P42" s="293"/>
      <c r="Q42" s="293"/>
      <c r="R42" s="293"/>
      <c r="S42" s="293"/>
      <c r="T42" s="293"/>
      <c r="U42" s="293"/>
      <c r="V42" s="293"/>
      <c r="W42" s="293"/>
      <c r="X42" s="313"/>
      <c r="Y42" s="313"/>
      <c r="Z42" s="313"/>
      <c r="AA42" s="31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>
        <f t="shared" si="0"/>
        <v>0</v>
      </c>
      <c r="AS42" s="293">
        <f t="shared" si="15"/>
        <v>0</v>
      </c>
      <c r="AT42" s="293">
        <f t="shared" si="16"/>
        <v>1</v>
      </c>
      <c r="AU42" s="313">
        <f t="shared" si="2"/>
        <v>1</v>
      </c>
      <c r="AV42" s="323">
        <f>SUM(AV41)</f>
        <v>6.0000000000000001E-3</v>
      </c>
      <c r="AW42" s="355">
        <f>SUM(AW41)</f>
        <v>2.7000000000000001E-3</v>
      </c>
      <c r="AX42" s="356"/>
      <c r="AY42" s="356"/>
      <c r="AZ42" s="357"/>
      <c r="BA42" s="358"/>
      <c r="BB42" s="359"/>
      <c r="BC42" s="357"/>
      <c r="BD42" s="360"/>
      <c r="BE42" s="372"/>
    </row>
    <row r="43" spans="1:57" s="256" customFormat="1">
      <c r="A43" s="284">
        <f>A42+1</f>
        <v>1</v>
      </c>
      <c r="B43" s="285" t="s">
        <v>98</v>
      </c>
      <c r="C43" s="286" t="s">
        <v>99</v>
      </c>
      <c r="D43" s="287" t="s">
        <v>46</v>
      </c>
      <c r="E43" s="288" t="s">
        <v>43</v>
      </c>
      <c r="F43" s="288" t="s">
        <v>100</v>
      </c>
      <c r="G43" s="288" t="s">
        <v>97</v>
      </c>
      <c r="H43" s="289"/>
      <c r="I43" s="289"/>
      <c r="J43" s="289"/>
      <c r="K43" s="289"/>
      <c r="L43" s="289"/>
      <c r="M43" s="289"/>
      <c r="N43" s="289">
        <v>786</v>
      </c>
      <c r="O43" s="289">
        <f>SUM(L43:N43)</f>
        <v>786</v>
      </c>
      <c r="P43" s="289"/>
      <c r="Q43" s="289"/>
      <c r="R43" s="289"/>
      <c r="S43" s="289"/>
      <c r="T43" s="289"/>
      <c r="U43" s="289"/>
      <c r="V43" s="289"/>
      <c r="W43" s="289"/>
      <c r="X43" s="312"/>
      <c r="Y43" s="315"/>
      <c r="Z43" s="315"/>
      <c r="AA43" s="312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321">
        <f t="shared" si="0"/>
        <v>0</v>
      </c>
      <c r="AS43" s="321">
        <f t="shared" si="15"/>
        <v>0</v>
      </c>
      <c r="AT43" s="321">
        <f t="shared" si="16"/>
        <v>786</v>
      </c>
      <c r="AU43" s="321">
        <f t="shared" si="2"/>
        <v>786</v>
      </c>
      <c r="AV43" s="322">
        <f>((AU43/BC43)*BB43)/1000</f>
        <v>3.6680000000000001</v>
      </c>
      <c r="AW43" s="349">
        <f>(AU43*BD43)/1000</f>
        <v>1.5523500000000001</v>
      </c>
      <c r="AX43" s="350"/>
      <c r="AY43" s="284"/>
      <c r="AZ43" s="351"/>
      <c r="BA43" s="352"/>
      <c r="BB43" s="353">
        <v>28</v>
      </c>
      <c r="BC43" s="353">
        <v>6</v>
      </c>
      <c r="BD43" s="354">
        <v>1.9750000000000001</v>
      </c>
      <c r="BE43" s="371"/>
    </row>
    <row r="44" spans="1:57" s="257" customFormat="1">
      <c r="A44" s="290"/>
      <c r="B44" s="291"/>
      <c r="C44" s="290" t="s">
        <v>51</v>
      </c>
      <c r="D44" s="292"/>
      <c r="E44" s="292"/>
      <c r="F44" s="292"/>
      <c r="G44" s="292"/>
      <c r="H44" s="293"/>
      <c r="I44" s="293"/>
      <c r="J44" s="293"/>
      <c r="K44" s="293"/>
      <c r="L44" s="293"/>
      <c r="M44" s="293"/>
      <c r="N44" s="298">
        <f>SUM(N43)</f>
        <v>786</v>
      </c>
      <c r="O44" s="298">
        <f>L44+M44+N44</f>
        <v>786</v>
      </c>
      <c r="P44" s="293"/>
      <c r="Q44" s="293"/>
      <c r="R44" s="293"/>
      <c r="S44" s="293"/>
      <c r="T44" s="293"/>
      <c r="U44" s="293"/>
      <c r="V44" s="293"/>
      <c r="W44" s="293"/>
      <c r="X44" s="313"/>
      <c r="Y44" s="313"/>
      <c r="Z44" s="313"/>
      <c r="AA44" s="31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>
        <f t="shared" si="0"/>
        <v>0</v>
      </c>
      <c r="AS44" s="293">
        <f t="shared" si="15"/>
        <v>0</v>
      </c>
      <c r="AT44" s="293">
        <f t="shared" si="16"/>
        <v>786</v>
      </c>
      <c r="AU44" s="313">
        <f t="shared" si="2"/>
        <v>786</v>
      </c>
      <c r="AV44" s="323">
        <f>SUM(AV43)</f>
        <v>3.6680000000000001</v>
      </c>
      <c r="AW44" s="355">
        <f>SUM(AW43)</f>
        <v>1.5523500000000001</v>
      </c>
      <c r="AX44" s="356"/>
      <c r="AY44" s="356"/>
      <c r="AZ44" s="357"/>
      <c r="BA44" s="358"/>
      <c r="BB44" s="359"/>
      <c r="BC44" s="357"/>
      <c r="BD44" s="360"/>
      <c r="BE44" s="372"/>
    </row>
    <row r="45" spans="1:57" s="256" customFormat="1">
      <c r="A45" s="284">
        <v>1</v>
      </c>
      <c r="B45" s="285"/>
      <c r="C45" s="295" t="s">
        <v>101</v>
      </c>
      <c r="D45" s="287" t="s">
        <v>46</v>
      </c>
      <c r="E45" s="296">
        <v>3</v>
      </c>
      <c r="F45" s="296">
        <v>83</v>
      </c>
      <c r="G45" s="296">
        <v>46</v>
      </c>
      <c r="H45" s="289"/>
      <c r="I45" s="289"/>
      <c r="J45" s="289"/>
      <c r="K45" s="289"/>
      <c r="L45" s="289"/>
      <c r="M45" s="289"/>
      <c r="N45" s="289"/>
      <c r="O45" s="289">
        <f t="shared" ref="O45" si="19">SUM(L45:N45)</f>
        <v>0</v>
      </c>
      <c r="P45" s="289"/>
      <c r="Q45" s="289"/>
      <c r="R45" s="289"/>
      <c r="S45" s="289"/>
      <c r="T45" s="289"/>
      <c r="U45" s="289"/>
      <c r="V45" s="289"/>
      <c r="W45" s="289"/>
      <c r="X45" s="312"/>
      <c r="Y45" s="315"/>
      <c r="Z45" s="315"/>
      <c r="AA45" s="312"/>
      <c r="AB45" s="289"/>
      <c r="AC45" s="289"/>
      <c r="AD45" s="289"/>
      <c r="AE45" s="289"/>
      <c r="AF45" s="289"/>
      <c r="AG45" s="289"/>
      <c r="AH45" s="289"/>
      <c r="AI45" s="289"/>
      <c r="AJ45" s="316">
        <v>1</v>
      </c>
      <c r="AK45" s="289"/>
      <c r="AL45" s="289"/>
      <c r="AM45" s="289">
        <f t="shared" ref="AM45" si="20">SUM(AJ45:AL45)</f>
        <v>1</v>
      </c>
      <c r="AN45" s="289"/>
      <c r="AO45" s="289"/>
      <c r="AP45" s="289"/>
      <c r="AQ45" s="289"/>
      <c r="AR45" s="321">
        <f t="shared" si="0"/>
        <v>1</v>
      </c>
      <c r="AS45" s="321">
        <f t="shared" si="15"/>
        <v>0</v>
      </c>
      <c r="AT45" s="321">
        <f t="shared" si="16"/>
        <v>0</v>
      </c>
      <c r="AU45" s="321">
        <f t="shared" si="2"/>
        <v>1</v>
      </c>
      <c r="AV45" s="322">
        <f>((AU45/BC45)*BB45)/1000</f>
        <v>9.6000000000000009E-3</v>
      </c>
      <c r="AW45" s="349">
        <f>(AU45*BD45)/1000</f>
        <v>6.3E-3</v>
      </c>
      <c r="AX45" s="350" t="s">
        <v>50</v>
      </c>
      <c r="AY45" s="284" t="s">
        <v>102</v>
      </c>
      <c r="AZ45" s="351">
        <v>1</v>
      </c>
      <c r="BA45" s="352"/>
      <c r="BB45" s="353">
        <v>48</v>
      </c>
      <c r="BC45" s="353">
        <v>5</v>
      </c>
      <c r="BD45" s="354">
        <v>6.3</v>
      </c>
      <c r="BE45" s="371"/>
    </row>
    <row r="46" spans="1:57" s="258" customFormat="1">
      <c r="A46" s="290"/>
      <c r="B46" s="297"/>
      <c r="C46" s="290" t="s">
        <v>51</v>
      </c>
      <c r="D46" s="292"/>
      <c r="E46" s="292"/>
      <c r="F46" s="292"/>
      <c r="G46" s="292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313"/>
      <c r="Y46" s="313"/>
      <c r="Z46" s="313"/>
      <c r="AA46" s="313"/>
      <c r="AB46" s="298"/>
      <c r="AC46" s="298"/>
      <c r="AD46" s="298"/>
      <c r="AE46" s="298"/>
      <c r="AF46" s="298"/>
      <c r="AG46" s="298"/>
      <c r="AH46" s="298"/>
      <c r="AI46" s="298"/>
      <c r="AJ46" s="298">
        <f>SUM(AJ45:AJ45)</f>
        <v>1</v>
      </c>
      <c r="AK46" s="298">
        <f>SUM(AK45:AK45)</f>
        <v>0</v>
      </c>
      <c r="AL46" s="298">
        <f>SUM(AL45:AL45)</f>
        <v>0</v>
      </c>
      <c r="AM46" s="298">
        <f>SUM(AM45:AM45)</f>
        <v>1</v>
      </c>
      <c r="AN46" s="298"/>
      <c r="AO46" s="298"/>
      <c r="AP46" s="298"/>
      <c r="AQ46" s="298"/>
      <c r="AR46" s="298">
        <f t="shared" si="0"/>
        <v>1</v>
      </c>
      <c r="AS46" s="298">
        <f t="shared" si="15"/>
        <v>0</v>
      </c>
      <c r="AT46" s="298">
        <f>SUM(AT45)</f>
        <v>0</v>
      </c>
      <c r="AU46" s="325">
        <f t="shared" si="2"/>
        <v>1</v>
      </c>
      <c r="AV46" s="323">
        <f>SUM(AV45:AV45)</f>
        <v>9.6000000000000009E-3</v>
      </c>
      <c r="AW46" s="361">
        <f>SUM(AW45)</f>
        <v>6.3E-3</v>
      </c>
      <c r="AX46" s="362"/>
      <c r="AY46" s="362"/>
      <c r="AZ46" s="363"/>
      <c r="BA46" s="364"/>
      <c r="BB46" s="365"/>
      <c r="BC46" s="363"/>
      <c r="BD46" s="366"/>
      <c r="BE46" s="373"/>
    </row>
    <row r="47" spans="1:57" s="433" customFormat="1">
      <c r="A47" s="415">
        <v>1</v>
      </c>
      <c r="B47" s="416" t="s">
        <v>279</v>
      </c>
      <c r="C47" s="417" t="s">
        <v>280</v>
      </c>
      <c r="D47" s="418" t="s">
        <v>46</v>
      </c>
      <c r="E47" s="419">
        <v>1</v>
      </c>
      <c r="F47" s="419">
        <v>91</v>
      </c>
      <c r="G47" s="419">
        <v>46</v>
      </c>
      <c r="H47" s="420"/>
      <c r="I47" s="420"/>
      <c r="J47" s="420"/>
      <c r="K47" s="420"/>
      <c r="L47" s="420">
        <v>1399</v>
      </c>
      <c r="M47" s="420"/>
      <c r="N47" s="420"/>
      <c r="O47" s="420">
        <v>4</v>
      </c>
      <c r="P47" s="420"/>
      <c r="Q47" s="420"/>
      <c r="R47" s="420"/>
      <c r="S47" s="420"/>
      <c r="T47" s="420"/>
      <c r="U47" s="420"/>
      <c r="V47" s="420"/>
      <c r="W47" s="420"/>
      <c r="X47" s="421"/>
      <c r="Y47" s="422"/>
      <c r="Z47" s="422"/>
      <c r="AA47" s="421"/>
      <c r="AB47" s="420"/>
      <c r="AC47" s="420"/>
      <c r="AD47" s="420"/>
      <c r="AE47" s="420"/>
      <c r="AF47" s="420"/>
      <c r="AG47" s="420"/>
      <c r="AH47" s="420"/>
      <c r="AI47" s="420"/>
      <c r="AJ47" s="420"/>
      <c r="AK47" s="420"/>
      <c r="AL47" s="420"/>
      <c r="AM47" s="420"/>
      <c r="AN47" s="420"/>
      <c r="AO47" s="420"/>
      <c r="AP47" s="420"/>
      <c r="AQ47" s="420">
        <f>SUM(AN47:AP47)</f>
        <v>0</v>
      </c>
      <c r="AR47" s="423">
        <f t="shared" si="0"/>
        <v>1399</v>
      </c>
      <c r="AS47" s="423"/>
      <c r="AT47" s="423"/>
      <c r="AU47" s="423">
        <f t="shared" si="2"/>
        <v>1399</v>
      </c>
      <c r="AV47" s="424">
        <f t="shared" ref="AV47" si="21">((AU47/BC47)*BB47)/1000</f>
        <v>59.457500000000003</v>
      </c>
      <c r="AW47" s="425">
        <f t="shared" ref="AW47" si="22">(AU47*BD47)/1000</f>
        <v>39.954041000000004</v>
      </c>
      <c r="AX47" s="426" t="s">
        <v>50</v>
      </c>
      <c r="AY47" s="427" t="s">
        <v>129</v>
      </c>
      <c r="AZ47" s="428"/>
      <c r="BA47" s="429"/>
      <c r="BB47" s="430">
        <v>85</v>
      </c>
      <c r="BC47" s="430">
        <v>2</v>
      </c>
      <c r="BD47" s="431">
        <v>28.559000000000001</v>
      </c>
      <c r="BE47" s="432"/>
    </row>
    <row r="48" spans="1:57" s="447" customFormat="1">
      <c r="A48" s="434"/>
      <c r="B48" s="435"/>
      <c r="C48" s="434" t="s">
        <v>51</v>
      </c>
      <c r="D48" s="436"/>
      <c r="E48" s="436"/>
      <c r="F48" s="436"/>
      <c r="G48" s="436"/>
      <c r="H48" s="437"/>
      <c r="I48" s="437"/>
      <c r="J48" s="437"/>
      <c r="K48" s="437"/>
      <c r="L48" s="437">
        <f>SUM(L47:L47)</f>
        <v>1399</v>
      </c>
      <c r="M48" s="437"/>
      <c r="N48" s="437">
        <f>SUM(N47)</f>
        <v>0</v>
      </c>
      <c r="O48" s="437">
        <f>L48+M48+N48</f>
        <v>1399</v>
      </c>
      <c r="P48" s="437"/>
      <c r="Q48" s="437"/>
      <c r="R48" s="437"/>
      <c r="S48" s="437"/>
      <c r="T48" s="437"/>
      <c r="U48" s="437"/>
      <c r="V48" s="437"/>
      <c r="W48" s="437"/>
      <c r="X48" s="438"/>
      <c r="Y48" s="438"/>
      <c r="Z48" s="438"/>
      <c r="AA48" s="438"/>
      <c r="AB48" s="437"/>
      <c r="AC48" s="437"/>
      <c r="AD48" s="437"/>
      <c r="AE48" s="437"/>
      <c r="AF48" s="437"/>
      <c r="AG48" s="437"/>
      <c r="AH48" s="437"/>
      <c r="AI48" s="437"/>
      <c r="AJ48" s="437"/>
      <c r="AK48" s="437"/>
      <c r="AL48" s="437"/>
      <c r="AM48" s="437"/>
      <c r="AN48" s="437">
        <f>SUM(AN47:AN47)</f>
        <v>0</v>
      </c>
      <c r="AO48" s="437">
        <f>SUM(AO47:AO47)</f>
        <v>0</v>
      </c>
      <c r="AP48" s="437">
        <f>SUM(AP47:AP47)</f>
        <v>0</v>
      </c>
      <c r="AQ48" s="437">
        <f>SUM(AQ47:AQ47)</f>
        <v>0</v>
      </c>
      <c r="AR48" s="439">
        <f>SUM(AR47:AR47)</f>
        <v>1399</v>
      </c>
      <c r="AS48" s="437">
        <f t="shared" si="0"/>
        <v>0</v>
      </c>
      <c r="AT48" s="437">
        <f t="shared" si="0"/>
        <v>0</v>
      </c>
      <c r="AU48" s="439">
        <f t="shared" si="2"/>
        <v>1399</v>
      </c>
      <c r="AV48" s="440">
        <f>SUM(AV47:AV47)</f>
        <v>59.457500000000003</v>
      </c>
      <c r="AW48" s="440">
        <f>SUM(AW47:AW47)</f>
        <v>39.954041000000004</v>
      </c>
      <c r="AX48" s="441"/>
      <c r="AY48" s="441"/>
      <c r="AZ48" s="442"/>
      <c r="BA48" s="443"/>
      <c r="BB48" s="444"/>
      <c r="BC48" s="442"/>
      <c r="BD48" s="445"/>
      <c r="BE48" s="446"/>
    </row>
    <row r="49" spans="1:57" s="256" customFormat="1" ht="19.899999999999999" customHeight="1">
      <c r="A49" s="284">
        <v>1</v>
      </c>
      <c r="B49" s="285"/>
      <c r="C49" s="295" t="s">
        <v>103</v>
      </c>
      <c r="D49" s="287" t="s">
        <v>46</v>
      </c>
      <c r="E49" s="299">
        <v>593</v>
      </c>
      <c r="F49" s="299">
        <v>80</v>
      </c>
      <c r="G49" s="299">
        <v>22</v>
      </c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312"/>
      <c r="Y49" s="315"/>
      <c r="Z49" s="315"/>
      <c r="AA49" s="312"/>
      <c r="AB49" s="289"/>
      <c r="AC49" s="289"/>
      <c r="AD49" s="289"/>
      <c r="AE49" s="289"/>
      <c r="AF49" s="289"/>
      <c r="AG49" s="289"/>
      <c r="AH49" s="289"/>
      <c r="AI49" s="289">
        <f>SUM(AF49:AH49)</f>
        <v>0</v>
      </c>
      <c r="AJ49" s="289">
        <v>1554</v>
      </c>
      <c r="AK49" s="289"/>
      <c r="AL49" s="289"/>
      <c r="AM49" s="289">
        <f>SUM(AJ49:AL49)</f>
        <v>1554</v>
      </c>
      <c r="AN49" s="289"/>
      <c r="AO49" s="289"/>
      <c r="AP49" s="289"/>
      <c r="AQ49" s="289"/>
      <c r="AR49" s="321">
        <f t="shared" si="0"/>
        <v>1554</v>
      </c>
      <c r="AS49" s="321"/>
      <c r="AT49" s="321"/>
      <c r="AU49" s="321">
        <f t="shared" si="2"/>
        <v>1554</v>
      </c>
      <c r="AV49" s="322">
        <f t="shared" ref="AV49" si="23">((AU49/BC49)*BB49)/1000</f>
        <v>49.728000000000002</v>
      </c>
      <c r="AW49" s="349">
        <f t="shared" ref="AW49" si="24">(AU49*BD49)/1000</f>
        <v>31.390799999999999</v>
      </c>
      <c r="AX49" s="350" t="s">
        <v>50</v>
      </c>
      <c r="AY49" s="284"/>
      <c r="AZ49" s="351"/>
      <c r="BA49" s="352"/>
      <c r="BB49" s="351">
        <v>64</v>
      </c>
      <c r="BC49" s="351">
        <v>2</v>
      </c>
      <c r="BD49" s="367">
        <v>20.2</v>
      </c>
      <c r="BE49" s="371"/>
    </row>
    <row r="50" spans="1:57" s="258" customFormat="1">
      <c r="A50" s="290"/>
      <c r="B50" s="297"/>
      <c r="C50" s="290" t="s">
        <v>51</v>
      </c>
      <c r="D50" s="292"/>
      <c r="E50" s="292"/>
      <c r="F50" s="292"/>
      <c r="G50" s="292"/>
      <c r="H50" s="298"/>
      <c r="I50" s="298"/>
      <c r="J50" s="298"/>
      <c r="K50" s="298"/>
      <c r="L50" s="298"/>
      <c r="M50" s="298"/>
      <c r="N50" s="298" t="e">
        <f>SUM(#REF!)</f>
        <v>#REF!</v>
      </c>
      <c r="O50" s="298" t="e">
        <f>L50+M50+N50</f>
        <v>#REF!</v>
      </c>
      <c r="P50" s="298"/>
      <c r="Q50" s="298"/>
      <c r="R50" s="298"/>
      <c r="S50" s="298"/>
      <c r="T50" s="298"/>
      <c r="U50" s="298"/>
      <c r="V50" s="298"/>
      <c r="W50" s="298"/>
      <c r="X50" s="313"/>
      <c r="Y50" s="313"/>
      <c r="Z50" s="313"/>
      <c r="AA50" s="313"/>
      <c r="AB50" s="298"/>
      <c r="AC50" s="298"/>
      <c r="AD50" s="298"/>
      <c r="AE50" s="298"/>
      <c r="AF50" s="298">
        <f t="shared" ref="AF50:AM50" si="25">SUM(AF49:AF49)</f>
        <v>0</v>
      </c>
      <c r="AG50" s="298">
        <f t="shared" si="25"/>
        <v>0</v>
      </c>
      <c r="AH50" s="298">
        <f t="shared" si="25"/>
        <v>0</v>
      </c>
      <c r="AI50" s="298">
        <f t="shared" si="25"/>
        <v>0</v>
      </c>
      <c r="AJ50" s="298">
        <f t="shared" si="25"/>
        <v>1554</v>
      </c>
      <c r="AK50" s="298">
        <f t="shared" si="25"/>
        <v>0</v>
      </c>
      <c r="AL50" s="298">
        <f t="shared" si="25"/>
        <v>0</v>
      </c>
      <c r="AM50" s="298">
        <f t="shared" si="25"/>
        <v>1554</v>
      </c>
      <c r="AN50" s="298"/>
      <c r="AO50" s="298"/>
      <c r="AP50" s="298"/>
      <c r="AQ50" s="298"/>
      <c r="AR50" s="298">
        <f>SUM(AR49:AR49)</f>
        <v>1554</v>
      </c>
      <c r="AS50" s="298">
        <f>I50+M50+Q50+U50+Y50+AC50+AG50+AK50+AO50</f>
        <v>0</v>
      </c>
      <c r="AT50" s="298" t="e">
        <f>J50+N50+R50+V50+Z50+AD50+AH50+AL50+AP50</f>
        <v>#REF!</v>
      </c>
      <c r="AU50" s="325" t="e">
        <f t="shared" si="2"/>
        <v>#REF!</v>
      </c>
      <c r="AV50" s="323">
        <f>SUM(AV49:AV49)</f>
        <v>49.728000000000002</v>
      </c>
      <c r="AW50" s="355">
        <f>SUM(AW49:AW49)</f>
        <v>31.390799999999999</v>
      </c>
      <c r="AX50" s="362"/>
      <c r="AY50" s="362"/>
      <c r="AZ50" s="363"/>
      <c r="BA50" s="364"/>
      <c r="BB50" s="365"/>
      <c r="BC50" s="363"/>
      <c r="BD50" s="366"/>
      <c r="BE50" s="373"/>
    </row>
    <row r="51" spans="1:57" s="256" customFormat="1">
      <c r="A51" s="284">
        <f t="shared" ref="A51:A79" si="26">A50+1</f>
        <v>1</v>
      </c>
      <c r="B51" s="285"/>
      <c r="C51" s="300" t="s">
        <v>104</v>
      </c>
      <c r="D51" s="287" t="s">
        <v>46</v>
      </c>
      <c r="E51" s="296">
        <v>2</v>
      </c>
      <c r="F51" s="296">
        <v>78</v>
      </c>
      <c r="G51" s="296">
        <v>233</v>
      </c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312"/>
      <c r="Y51" s="315"/>
      <c r="Z51" s="315"/>
      <c r="AA51" s="312"/>
      <c r="AB51" s="289"/>
      <c r="AC51" s="289"/>
      <c r="AD51" s="289"/>
      <c r="AE51" s="289"/>
      <c r="AF51" s="289"/>
      <c r="AG51" s="289"/>
      <c r="AH51" s="289"/>
      <c r="AI51" s="289"/>
      <c r="AJ51" s="316">
        <v>11</v>
      </c>
      <c r="AK51" s="289"/>
      <c r="AL51" s="289"/>
      <c r="AM51" s="289">
        <f>SUM(AJ51:AL51)</f>
        <v>11</v>
      </c>
      <c r="AN51" s="289"/>
      <c r="AO51" s="289"/>
      <c r="AP51" s="289"/>
      <c r="AQ51" s="289"/>
      <c r="AR51" s="321">
        <f t="shared" ref="AR51:AR65" si="27">H51+L51+P51+T51+X51+AB51+AF51+AJ51+AN51</f>
        <v>11</v>
      </c>
      <c r="AS51" s="321"/>
      <c r="AT51" s="321"/>
      <c r="AU51" s="321">
        <f t="shared" si="2"/>
        <v>11</v>
      </c>
      <c r="AV51" s="322">
        <f t="shared" ref="AV51:AV57" si="28">((AU51/BC51)*BB51)/1000</f>
        <v>0.46200000000000002</v>
      </c>
      <c r="AW51" s="349">
        <f t="shared" ref="AW51:AW57" si="29">(AU51*BD51)/1000</f>
        <v>0.33110000000000001</v>
      </c>
      <c r="AX51" s="350" t="s">
        <v>105</v>
      </c>
      <c r="AY51" s="284" t="s">
        <v>106</v>
      </c>
      <c r="AZ51" s="351"/>
      <c r="BA51" s="352"/>
      <c r="BB51" s="353">
        <v>84</v>
      </c>
      <c r="BC51" s="353">
        <v>2</v>
      </c>
      <c r="BD51" s="354">
        <v>30.1</v>
      </c>
      <c r="BE51" s="371"/>
    </row>
    <row r="52" spans="1:57" s="256" customFormat="1">
      <c r="A52" s="284">
        <f t="shared" si="26"/>
        <v>2</v>
      </c>
      <c r="B52" s="285"/>
      <c r="C52" s="300" t="s">
        <v>104</v>
      </c>
      <c r="D52" s="287" t="s">
        <v>46</v>
      </c>
      <c r="E52" s="296">
        <v>11</v>
      </c>
      <c r="F52" s="296">
        <v>73</v>
      </c>
      <c r="G52" s="296">
        <v>233</v>
      </c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312"/>
      <c r="Y52" s="315"/>
      <c r="Z52" s="315"/>
      <c r="AA52" s="312"/>
      <c r="AB52" s="289"/>
      <c r="AC52" s="289"/>
      <c r="AD52" s="289"/>
      <c r="AE52" s="289"/>
      <c r="AF52" s="289"/>
      <c r="AG52" s="289"/>
      <c r="AH52" s="289"/>
      <c r="AI52" s="289"/>
      <c r="AJ52" s="316">
        <v>5</v>
      </c>
      <c r="AK52" s="289"/>
      <c r="AL52" s="289"/>
      <c r="AM52" s="289">
        <f t="shared" ref="AM52:AM57" si="30">SUM(AJ52:AL52)</f>
        <v>5</v>
      </c>
      <c r="AN52" s="289"/>
      <c r="AO52" s="289"/>
      <c r="AP52" s="289"/>
      <c r="AQ52" s="289"/>
      <c r="AR52" s="321">
        <f t="shared" si="27"/>
        <v>5</v>
      </c>
      <c r="AS52" s="321"/>
      <c r="AT52" s="321"/>
      <c r="AU52" s="321">
        <f t="shared" si="2"/>
        <v>5</v>
      </c>
      <c r="AV52" s="322">
        <f t="shared" si="28"/>
        <v>0.21</v>
      </c>
      <c r="AW52" s="349">
        <f t="shared" si="29"/>
        <v>0.15049999999999999</v>
      </c>
      <c r="AX52" s="350" t="s">
        <v>105</v>
      </c>
      <c r="AY52" s="284" t="s">
        <v>106</v>
      </c>
      <c r="AZ52" s="351"/>
      <c r="BA52" s="352"/>
      <c r="BB52" s="353">
        <v>84</v>
      </c>
      <c r="BC52" s="353">
        <v>2</v>
      </c>
      <c r="BD52" s="354">
        <v>30.1</v>
      </c>
      <c r="BE52" s="371"/>
    </row>
    <row r="53" spans="1:57" s="256" customFormat="1">
      <c r="A53" s="284">
        <f t="shared" si="26"/>
        <v>3</v>
      </c>
      <c r="B53" s="285"/>
      <c r="C53" s="300" t="s">
        <v>104</v>
      </c>
      <c r="D53" s="287" t="s">
        <v>46</v>
      </c>
      <c r="E53" s="296">
        <v>96</v>
      </c>
      <c r="F53" s="296">
        <v>70</v>
      </c>
      <c r="G53" s="296">
        <v>65</v>
      </c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312"/>
      <c r="Y53" s="315"/>
      <c r="Z53" s="315"/>
      <c r="AA53" s="312"/>
      <c r="AB53" s="289"/>
      <c r="AC53" s="289"/>
      <c r="AD53" s="289"/>
      <c r="AE53" s="289"/>
      <c r="AF53" s="289"/>
      <c r="AG53" s="289"/>
      <c r="AH53" s="289"/>
      <c r="AI53" s="289"/>
      <c r="AJ53" s="316">
        <v>13</v>
      </c>
      <c r="AK53" s="289"/>
      <c r="AL53" s="289"/>
      <c r="AM53" s="289">
        <f t="shared" si="30"/>
        <v>13</v>
      </c>
      <c r="AN53" s="289"/>
      <c r="AO53" s="289"/>
      <c r="AP53" s="289"/>
      <c r="AQ53" s="289"/>
      <c r="AR53" s="321">
        <f t="shared" si="27"/>
        <v>13</v>
      </c>
      <c r="AS53" s="321"/>
      <c r="AT53" s="321"/>
      <c r="AU53" s="321">
        <f t="shared" si="2"/>
        <v>13</v>
      </c>
      <c r="AV53" s="322">
        <f t="shared" si="28"/>
        <v>0.54600000000000004</v>
      </c>
      <c r="AW53" s="349">
        <f t="shared" si="29"/>
        <v>0.39130000000000004</v>
      </c>
      <c r="AX53" s="350" t="s">
        <v>105</v>
      </c>
      <c r="AY53" s="284" t="s">
        <v>107</v>
      </c>
      <c r="AZ53" s="351"/>
      <c r="BA53" s="352"/>
      <c r="BB53" s="353">
        <v>84</v>
      </c>
      <c r="BC53" s="353">
        <v>2</v>
      </c>
      <c r="BD53" s="354">
        <v>30.1</v>
      </c>
      <c r="BE53" s="371"/>
    </row>
    <row r="54" spans="1:57" s="256" customFormat="1">
      <c r="A54" s="284">
        <f t="shared" si="26"/>
        <v>4</v>
      </c>
      <c r="B54" s="285"/>
      <c r="C54" s="301" t="s">
        <v>104</v>
      </c>
      <c r="D54" s="287" t="s">
        <v>46</v>
      </c>
      <c r="E54" s="296">
        <v>83</v>
      </c>
      <c r="F54" s="296">
        <v>68</v>
      </c>
      <c r="G54" s="296">
        <v>6</v>
      </c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312"/>
      <c r="Y54" s="315"/>
      <c r="Z54" s="315"/>
      <c r="AA54" s="312"/>
      <c r="AB54" s="289"/>
      <c r="AC54" s="289"/>
      <c r="AD54" s="289"/>
      <c r="AE54" s="289"/>
      <c r="AF54" s="289"/>
      <c r="AG54" s="289"/>
      <c r="AH54" s="289"/>
      <c r="AI54" s="289"/>
      <c r="AJ54" s="316">
        <v>16</v>
      </c>
      <c r="AK54" s="289"/>
      <c r="AL54" s="289"/>
      <c r="AM54" s="289">
        <f t="shared" si="30"/>
        <v>16</v>
      </c>
      <c r="AN54" s="289"/>
      <c r="AO54" s="289"/>
      <c r="AP54" s="289"/>
      <c r="AQ54" s="289"/>
      <c r="AR54" s="321">
        <f t="shared" si="27"/>
        <v>16</v>
      </c>
      <c r="AS54" s="321"/>
      <c r="AT54" s="321"/>
      <c r="AU54" s="321">
        <f t="shared" si="2"/>
        <v>16</v>
      </c>
      <c r="AV54" s="322">
        <f t="shared" si="28"/>
        <v>0.67200000000000004</v>
      </c>
      <c r="AW54" s="349">
        <f t="shared" si="29"/>
        <v>0.48160000000000003</v>
      </c>
      <c r="AX54" s="350" t="s">
        <v>105</v>
      </c>
      <c r="AY54" s="284" t="s">
        <v>106</v>
      </c>
      <c r="AZ54" s="351"/>
      <c r="BA54" s="352"/>
      <c r="BB54" s="353">
        <v>84</v>
      </c>
      <c r="BC54" s="353">
        <v>2</v>
      </c>
      <c r="BD54" s="354">
        <v>30.1</v>
      </c>
      <c r="BE54" s="371"/>
    </row>
    <row r="55" spans="1:57" s="256" customFormat="1">
      <c r="A55" s="284">
        <f t="shared" si="26"/>
        <v>5</v>
      </c>
      <c r="B55" s="285"/>
      <c r="C55" s="300" t="s">
        <v>104</v>
      </c>
      <c r="D55" s="287" t="s">
        <v>46</v>
      </c>
      <c r="E55" s="296">
        <v>6</v>
      </c>
      <c r="F55" s="296">
        <v>67</v>
      </c>
      <c r="G55" s="296">
        <v>233</v>
      </c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312"/>
      <c r="Y55" s="315"/>
      <c r="Z55" s="315"/>
      <c r="AA55" s="312"/>
      <c r="AB55" s="289"/>
      <c r="AC55" s="289"/>
      <c r="AD55" s="289"/>
      <c r="AE55" s="289"/>
      <c r="AF55" s="289"/>
      <c r="AG55" s="289"/>
      <c r="AH55" s="289"/>
      <c r="AI55" s="289"/>
      <c r="AJ55" s="316">
        <v>8</v>
      </c>
      <c r="AK55" s="289"/>
      <c r="AL55" s="289"/>
      <c r="AM55" s="289">
        <f t="shared" si="30"/>
        <v>8</v>
      </c>
      <c r="AN55" s="289"/>
      <c r="AO55" s="289"/>
      <c r="AP55" s="289"/>
      <c r="AQ55" s="289"/>
      <c r="AR55" s="321">
        <f t="shared" si="27"/>
        <v>8</v>
      </c>
      <c r="AS55" s="321"/>
      <c r="AT55" s="321"/>
      <c r="AU55" s="321">
        <f t="shared" si="2"/>
        <v>8</v>
      </c>
      <c r="AV55" s="322">
        <f t="shared" si="28"/>
        <v>0.33600000000000002</v>
      </c>
      <c r="AW55" s="349">
        <f t="shared" si="29"/>
        <v>0.24080000000000001</v>
      </c>
      <c r="AX55" s="350" t="s">
        <v>105</v>
      </c>
      <c r="AY55" s="284" t="s">
        <v>107</v>
      </c>
      <c r="AZ55" s="351"/>
      <c r="BA55" s="352"/>
      <c r="BB55" s="353">
        <v>84</v>
      </c>
      <c r="BC55" s="353">
        <v>2</v>
      </c>
      <c r="BD55" s="354">
        <v>30.1</v>
      </c>
      <c r="BE55" s="371"/>
    </row>
    <row r="56" spans="1:57" s="256" customFormat="1">
      <c r="A56" s="284">
        <f t="shared" si="26"/>
        <v>6</v>
      </c>
      <c r="B56" s="285"/>
      <c r="C56" s="300" t="s">
        <v>104</v>
      </c>
      <c r="D56" s="287" t="s">
        <v>46</v>
      </c>
      <c r="E56" s="296">
        <v>3</v>
      </c>
      <c r="F56" s="296">
        <v>67</v>
      </c>
      <c r="G56" s="296">
        <v>233</v>
      </c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312"/>
      <c r="Y56" s="315"/>
      <c r="Z56" s="315"/>
      <c r="AA56" s="312"/>
      <c r="AB56" s="289"/>
      <c r="AC56" s="289"/>
      <c r="AD56" s="289"/>
      <c r="AE56" s="289"/>
      <c r="AF56" s="289"/>
      <c r="AG56" s="289"/>
      <c r="AH56" s="289"/>
      <c r="AI56" s="289"/>
      <c r="AJ56" s="316">
        <v>4</v>
      </c>
      <c r="AK56" s="289"/>
      <c r="AL56" s="289"/>
      <c r="AM56" s="289">
        <f t="shared" si="30"/>
        <v>4</v>
      </c>
      <c r="AN56" s="289"/>
      <c r="AO56" s="289"/>
      <c r="AP56" s="289"/>
      <c r="AQ56" s="289"/>
      <c r="AR56" s="321">
        <f t="shared" si="27"/>
        <v>4</v>
      </c>
      <c r="AS56" s="321"/>
      <c r="AT56" s="321"/>
      <c r="AU56" s="321">
        <f t="shared" si="2"/>
        <v>4</v>
      </c>
      <c r="AV56" s="322">
        <f t="shared" si="28"/>
        <v>0.16800000000000001</v>
      </c>
      <c r="AW56" s="349">
        <f t="shared" si="29"/>
        <v>0.12040000000000001</v>
      </c>
      <c r="AX56" s="350" t="s">
        <v>105</v>
      </c>
      <c r="AY56" s="284" t="s">
        <v>107</v>
      </c>
      <c r="AZ56" s="351"/>
      <c r="BA56" s="352"/>
      <c r="BB56" s="353">
        <v>84</v>
      </c>
      <c r="BC56" s="353">
        <v>2</v>
      </c>
      <c r="BD56" s="354">
        <v>30.1</v>
      </c>
      <c r="BE56" s="371"/>
    </row>
    <row r="57" spans="1:57" s="256" customFormat="1">
      <c r="A57" s="284">
        <f t="shared" si="26"/>
        <v>7</v>
      </c>
      <c r="B57" s="285"/>
      <c r="C57" s="300" t="s">
        <v>104</v>
      </c>
      <c r="D57" s="287" t="s">
        <v>46</v>
      </c>
      <c r="E57" s="296">
        <v>157</v>
      </c>
      <c r="F57" s="296">
        <v>54</v>
      </c>
      <c r="G57" s="296">
        <v>791</v>
      </c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312"/>
      <c r="Y57" s="315"/>
      <c r="Z57" s="315"/>
      <c r="AA57" s="312"/>
      <c r="AB57" s="289"/>
      <c r="AC57" s="289"/>
      <c r="AD57" s="289"/>
      <c r="AE57" s="289"/>
      <c r="AF57" s="289"/>
      <c r="AG57" s="289"/>
      <c r="AH57" s="289"/>
      <c r="AI57" s="289"/>
      <c r="AJ57" s="316">
        <v>1</v>
      </c>
      <c r="AK57" s="289"/>
      <c r="AL57" s="289"/>
      <c r="AM57" s="289">
        <f t="shared" si="30"/>
        <v>1</v>
      </c>
      <c r="AN57" s="289"/>
      <c r="AO57" s="289"/>
      <c r="AP57" s="289"/>
      <c r="AQ57" s="289"/>
      <c r="AR57" s="321">
        <f t="shared" si="27"/>
        <v>1</v>
      </c>
      <c r="AS57" s="321"/>
      <c r="AT57" s="321"/>
      <c r="AU57" s="321">
        <f t="shared" ref="AU57:AU86" si="31">AR57+AS57+AT57</f>
        <v>1</v>
      </c>
      <c r="AV57" s="322">
        <f t="shared" si="28"/>
        <v>4.2000000000000003E-2</v>
      </c>
      <c r="AW57" s="349">
        <f t="shared" si="29"/>
        <v>3.0100000000000002E-2</v>
      </c>
      <c r="AX57" s="350" t="s">
        <v>105</v>
      </c>
      <c r="AY57" s="284" t="s">
        <v>107</v>
      </c>
      <c r="AZ57" s="351"/>
      <c r="BA57" s="352"/>
      <c r="BB57" s="353">
        <v>84</v>
      </c>
      <c r="BC57" s="353">
        <v>2</v>
      </c>
      <c r="BD57" s="354">
        <v>30.1</v>
      </c>
      <c r="BE57" s="371"/>
    </row>
    <row r="58" spans="1:57" s="258" customFormat="1">
      <c r="A58" s="290"/>
      <c r="B58" s="297"/>
      <c r="C58" s="290" t="s">
        <v>51</v>
      </c>
      <c r="D58" s="292"/>
      <c r="E58" s="292"/>
      <c r="F58" s="292"/>
      <c r="G58" s="292"/>
      <c r="H58" s="298"/>
      <c r="I58" s="298"/>
      <c r="J58" s="298"/>
      <c r="K58" s="298"/>
      <c r="L58" s="298"/>
      <c r="M58" s="298"/>
      <c r="N58" s="298">
        <f>SUM(N51)</f>
        <v>0</v>
      </c>
      <c r="O58" s="298">
        <f>L58+M58+N58</f>
        <v>0</v>
      </c>
      <c r="P58" s="298"/>
      <c r="Q58" s="298"/>
      <c r="R58" s="298"/>
      <c r="S58" s="298"/>
      <c r="T58" s="298"/>
      <c r="U58" s="298"/>
      <c r="V58" s="298"/>
      <c r="W58" s="298"/>
      <c r="X58" s="313"/>
      <c r="Y58" s="313"/>
      <c r="Z58" s="313"/>
      <c r="AA58" s="313"/>
      <c r="AB58" s="298"/>
      <c r="AC58" s="298"/>
      <c r="AD58" s="298"/>
      <c r="AE58" s="298"/>
      <c r="AF58" s="298"/>
      <c r="AG58" s="298"/>
      <c r="AH58" s="298"/>
      <c r="AI58" s="298"/>
      <c r="AJ58" s="298">
        <f>SUM(AJ51:AJ57)</f>
        <v>58</v>
      </c>
      <c r="AK58" s="298">
        <f t="shared" ref="AK58:AM58" si="32">SUM(AK51:AK57)</f>
        <v>0</v>
      </c>
      <c r="AL58" s="298">
        <f t="shared" si="32"/>
        <v>0</v>
      </c>
      <c r="AM58" s="298">
        <f t="shared" si="32"/>
        <v>58</v>
      </c>
      <c r="AN58" s="298"/>
      <c r="AO58" s="298"/>
      <c r="AP58" s="298"/>
      <c r="AQ58" s="298"/>
      <c r="AR58" s="298">
        <f t="shared" si="27"/>
        <v>58</v>
      </c>
      <c r="AS58" s="298">
        <f t="shared" ref="AS58:AS87" si="33">I58+M58+Q58+U58+Y58+AC58+AG58+AK58+AO58</f>
        <v>0</v>
      </c>
      <c r="AT58" s="298">
        <f t="shared" ref="AT58:AT87" si="34">J58+N58+R58+V58+Z58+AD58+AH58+AL58+AP58</f>
        <v>0</v>
      </c>
      <c r="AU58" s="325">
        <f t="shared" si="31"/>
        <v>58</v>
      </c>
      <c r="AV58" s="323">
        <f>SUM(AV51:AV57)</f>
        <v>2.4359999999999999</v>
      </c>
      <c r="AW58" s="355">
        <f>SUM(AW51:AW57)</f>
        <v>1.7458</v>
      </c>
      <c r="AX58" s="362"/>
      <c r="AY58" s="362"/>
      <c r="AZ58" s="363"/>
      <c r="BA58" s="364"/>
      <c r="BB58" s="365"/>
      <c r="BC58" s="363"/>
      <c r="BD58" s="366"/>
      <c r="BE58" s="373"/>
    </row>
    <row r="59" spans="1:57" s="256" customFormat="1">
      <c r="A59" s="284">
        <f t="shared" si="26"/>
        <v>1</v>
      </c>
      <c r="B59" s="285" t="s">
        <v>108</v>
      </c>
      <c r="C59" s="302" t="s">
        <v>109</v>
      </c>
      <c r="D59" s="287" t="s">
        <v>46</v>
      </c>
      <c r="E59" s="288">
        <v>30</v>
      </c>
      <c r="F59" s="288">
        <v>83</v>
      </c>
      <c r="G59" s="288">
        <v>22</v>
      </c>
      <c r="H59" s="289"/>
      <c r="I59" s="289"/>
      <c r="J59" s="289"/>
      <c r="K59" s="289"/>
      <c r="L59" s="289"/>
      <c r="M59" s="289"/>
      <c r="N59" s="289">
        <v>4</v>
      </c>
      <c r="O59" s="289">
        <f>SUM(L59:N59)</f>
        <v>4</v>
      </c>
      <c r="P59" s="289"/>
      <c r="Q59" s="289"/>
      <c r="R59" s="289"/>
      <c r="S59" s="289"/>
      <c r="T59" s="289"/>
      <c r="U59" s="289"/>
      <c r="V59" s="289"/>
      <c r="W59" s="289"/>
      <c r="X59" s="312"/>
      <c r="Y59" s="315"/>
      <c r="Z59" s="315"/>
      <c r="AA59" s="312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89"/>
      <c r="AQ59" s="289"/>
      <c r="AR59" s="321">
        <f t="shared" si="27"/>
        <v>0</v>
      </c>
      <c r="AS59" s="321">
        <f t="shared" si="33"/>
        <v>0</v>
      </c>
      <c r="AT59" s="321">
        <f t="shared" si="34"/>
        <v>4</v>
      </c>
      <c r="AU59" s="321">
        <f t="shared" si="31"/>
        <v>4</v>
      </c>
      <c r="AV59" s="322">
        <f>((AU59/BC59)*BB59)/1000</f>
        <v>0.154</v>
      </c>
      <c r="AW59" s="349">
        <f>(AU59*BD59)/1000</f>
        <v>0.112</v>
      </c>
      <c r="AX59" s="368" t="s">
        <v>50</v>
      </c>
      <c r="AY59" s="274" t="s">
        <v>110</v>
      </c>
      <c r="AZ59" s="340">
        <v>4</v>
      </c>
      <c r="BA59" s="352"/>
      <c r="BB59" s="353">
        <v>77</v>
      </c>
      <c r="BC59" s="353">
        <v>2</v>
      </c>
      <c r="BD59" s="354">
        <v>28</v>
      </c>
      <c r="BE59" s="371"/>
    </row>
    <row r="60" spans="1:57" s="257" customFormat="1">
      <c r="A60" s="290"/>
      <c r="B60" s="291"/>
      <c r="C60" s="290" t="s">
        <v>51</v>
      </c>
      <c r="D60" s="292"/>
      <c r="E60" s="292"/>
      <c r="F60" s="292"/>
      <c r="G60" s="292"/>
      <c r="H60" s="293"/>
      <c r="I60" s="293"/>
      <c r="J60" s="293"/>
      <c r="K60" s="293"/>
      <c r="L60" s="293"/>
      <c r="M60" s="293"/>
      <c r="N60" s="298">
        <f>SUM(N59)</f>
        <v>4</v>
      </c>
      <c r="O60" s="298">
        <f>L60+M60+N60</f>
        <v>4</v>
      </c>
      <c r="P60" s="293"/>
      <c r="Q60" s="293"/>
      <c r="R60" s="293"/>
      <c r="S60" s="293"/>
      <c r="T60" s="293"/>
      <c r="U60" s="293"/>
      <c r="V60" s="293"/>
      <c r="W60" s="293"/>
      <c r="X60" s="313"/>
      <c r="Y60" s="313"/>
      <c r="Z60" s="313"/>
      <c r="AA60" s="313"/>
      <c r="AB60" s="293"/>
      <c r="AC60" s="293"/>
      <c r="AD60" s="293"/>
      <c r="AE60" s="293"/>
      <c r="AF60" s="293"/>
      <c r="AG60" s="293"/>
      <c r="AH60" s="293"/>
      <c r="AI60" s="293"/>
      <c r="AJ60" s="293"/>
      <c r="AK60" s="293"/>
      <c r="AL60" s="293"/>
      <c r="AM60" s="293"/>
      <c r="AN60" s="293"/>
      <c r="AO60" s="293"/>
      <c r="AP60" s="293"/>
      <c r="AQ60" s="293"/>
      <c r="AR60" s="293">
        <f t="shared" si="27"/>
        <v>0</v>
      </c>
      <c r="AS60" s="293">
        <f t="shared" si="33"/>
        <v>0</v>
      </c>
      <c r="AT60" s="293">
        <f t="shared" si="34"/>
        <v>4</v>
      </c>
      <c r="AU60" s="325">
        <f t="shared" si="31"/>
        <v>4</v>
      </c>
      <c r="AV60" s="323">
        <f>SUM(AV59)</f>
        <v>0.154</v>
      </c>
      <c r="AW60" s="355">
        <f>SUM(AW59)</f>
        <v>0.112</v>
      </c>
      <c r="AX60" s="356"/>
      <c r="AY60" s="356"/>
      <c r="AZ60" s="357"/>
      <c r="BA60" s="358"/>
      <c r="BB60" s="359"/>
      <c r="BC60" s="357"/>
      <c r="BD60" s="360"/>
      <c r="BE60" s="372"/>
    </row>
    <row r="61" spans="1:57" s="256" customFormat="1">
      <c r="A61" s="284">
        <f t="shared" si="26"/>
        <v>1</v>
      </c>
      <c r="B61" s="285" t="s">
        <v>111</v>
      </c>
      <c r="C61" s="302" t="s">
        <v>112</v>
      </c>
      <c r="D61" s="287" t="s">
        <v>46</v>
      </c>
      <c r="E61" s="288">
        <v>9</v>
      </c>
      <c r="F61" s="288">
        <v>81</v>
      </c>
      <c r="G61" s="288">
        <v>11</v>
      </c>
      <c r="H61" s="289"/>
      <c r="I61" s="289"/>
      <c r="J61" s="289"/>
      <c r="K61" s="289"/>
      <c r="L61" s="289"/>
      <c r="M61" s="289"/>
      <c r="N61" s="289">
        <v>31</v>
      </c>
      <c r="O61" s="289">
        <f>SUM(L61:N61)</f>
        <v>31</v>
      </c>
      <c r="P61" s="289"/>
      <c r="Q61" s="289"/>
      <c r="R61" s="289"/>
      <c r="S61" s="289"/>
      <c r="T61" s="289"/>
      <c r="U61" s="289"/>
      <c r="V61" s="289"/>
      <c r="W61" s="289"/>
      <c r="X61" s="312"/>
      <c r="Y61" s="315"/>
      <c r="Z61" s="315"/>
      <c r="AA61" s="312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89"/>
      <c r="AM61" s="289"/>
      <c r="AN61" s="289"/>
      <c r="AO61" s="289"/>
      <c r="AP61" s="289"/>
      <c r="AQ61" s="289"/>
      <c r="AR61" s="321">
        <f t="shared" si="27"/>
        <v>0</v>
      </c>
      <c r="AS61" s="321">
        <f t="shared" si="33"/>
        <v>0</v>
      </c>
      <c r="AT61" s="321">
        <f t="shared" si="34"/>
        <v>31</v>
      </c>
      <c r="AU61" s="321">
        <f t="shared" si="31"/>
        <v>31</v>
      </c>
      <c r="AV61" s="322">
        <f>((AU61/BC61)*BB61)/1000</f>
        <v>1.24</v>
      </c>
      <c r="AW61" s="349">
        <f>(AU61*BD61)/1000</f>
        <v>0.89900000000000002</v>
      </c>
      <c r="AX61" s="368" t="s">
        <v>50</v>
      </c>
      <c r="AY61" s="274" t="s">
        <v>110</v>
      </c>
      <c r="AZ61" s="340">
        <v>31</v>
      </c>
      <c r="BA61" s="352"/>
      <c r="BB61" s="353">
        <v>80</v>
      </c>
      <c r="BC61" s="353">
        <v>2</v>
      </c>
      <c r="BD61" s="354">
        <v>29</v>
      </c>
      <c r="BE61" s="371"/>
    </row>
    <row r="62" spans="1:57" s="257" customFormat="1">
      <c r="A62" s="290"/>
      <c r="B62" s="291"/>
      <c r="C62" s="290" t="s">
        <v>51</v>
      </c>
      <c r="D62" s="292"/>
      <c r="E62" s="292"/>
      <c r="F62" s="292"/>
      <c r="G62" s="292"/>
      <c r="H62" s="293"/>
      <c r="I62" s="293"/>
      <c r="J62" s="293"/>
      <c r="K62" s="293"/>
      <c r="L62" s="293"/>
      <c r="M62" s="293"/>
      <c r="N62" s="298">
        <f>SUM(N61)</f>
        <v>31</v>
      </c>
      <c r="O62" s="298">
        <f>L62+M62+N62</f>
        <v>31</v>
      </c>
      <c r="P62" s="293"/>
      <c r="Q62" s="293"/>
      <c r="R62" s="293"/>
      <c r="S62" s="293"/>
      <c r="T62" s="293"/>
      <c r="U62" s="293"/>
      <c r="V62" s="293"/>
      <c r="W62" s="293"/>
      <c r="X62" s="313"/>
      <c r="Y62" s="313"/>
      <c r="Z62" s="313"/>
      <c r="AA62" s="313"/>
      <c r="AB62" s="293"/>
      <c r="AC62" s="293"/>
      <c r="AD62" s="293"/>
      <c r="AE62" s="293"/>
      <c r="AF62" s="293"/>
      <c r="AG62" s="293"/>
      <c r="AH62" s="293"/>
      <c r="AI62" s="293"/>
      <c r="AJ62" s="293"/>
      <c r="AK62" s="293"/>
      <c r="AL62" s="293"/>
      <c r="AM62" s="293"/>
      <c r="AN62" s="293"/>
      <c r="AO62" s="293"/>
      <c r="AP62" s="293"/>
      <c r="AQ62" s="293"/>
      <c r="AR62" s="293">
        <f t="shared" si="27"/>
        <v>0</v>
      </c>
      <c r="AS62" s="293">
        <f t="shared" si="33"/>
        <v>0</v>
      </c>
      <c r="AT62" s="293">
        <f t="shared" si="34"/>
        <v>31</v>
      </c>
      <c r="AU62" s="313">
        <f t="shared" si="31"/>
        <v>31</v>
      </c>
      <c r="AV62" s="323">
        <f>SUM(AV61)</f>
        <v>1.24</v>
      </c>
      <c r="AW62" s="355">
        <f>SUM(AW61)</f>
        <v>0.89900000000000002</v>
      </c>
      <c r="AX62" s="356"/>
      <c r="AY62" s="356"/>
      <c r="AZ62" s="357"/>
      <c r="BA62" s="358"/>
      <c r="BB62" s="359"/>
      <c r="BC62" s="357"/>
      <c r="BD62" s="360"/>
      <c r="BE62" s="372"/>
    </row>
    <row r="63" spans="1:57" s="256" customFormat="1">
      <c r="A63" s="284">
        <f t="shared" si="26"/>
        <v>1</v>
      </c>
      <c r="B63" s="285" t="s">
        <v>111</v>
      </c>
      <c r="C63" s="302" t="s">
        <v>113</v>
      </c>
      <c r="D63" s="287" t="s">
        <v>46</v>
      </c>
      <c r="E63" s="288">
        <v>91</v>
      </c>
      <c r="F63" s="288">
        <v>81</v>
      </c>
      <c r="G63" s="288">
        <v>28</v>
      </c>
      <c r="H63" s="289"/>
      <c r="I63" s="289"/>
      <c r="J63" s="289"/>
      <c r="K63" s="289"/>
      <c r="L63" s="289"/>
      <c r="M63" s="289"/>
      <c r="N63" s="289">
        <v>2</v>
      </c>
      <c r="O63" s="289">
        <f>SUM(L63:N63)</f>
        <v>2</v>
      </c>
      <c r="P63" s="289"/>
      <c r="Q63" s="289"/>
      <c r="R63" s="289"/>
      <c r="S63" s="289"/>
      <c r="T63" s="289"/>
      <c r="U63" s="289"/>
      <c r="V63" s="289"/>
      <c r="W63" s="289"/>
      <c r="X63" s="312"/>
      <c r="Y63" s="315"/>
      <c r="Z63" s="315"/>
      <c r="AA63" s="312"/>
      <c r="AB63" s="289"/>
      <c r="AC63" s="289"/>
      <c r="AD63" s="289"/>
      <c r="AE63" s="289"/>
      <c r="AF63" s="289"/>
      <c r="AG63" s="289"/>
      <c r="AH63" s="289"/>
      <c r="AI63" s="289"/>
      <c r="AJ63" s="289"/>
      <c r="AK63" s="289"/>
      <c r="AL63" s="289"/>
      <c r="AM63" s="289"/>
      <c r="AN63" s="289"/>
      <c r="AO63" s="289"/>
      <c r="AP63" s="289"/>
      <c r="AQ63" s="289"/>
      <c r="AR63" s="321">
        <f t="shared" si="27"/>
        <v>0</v>
      </c>
      <c r="AS63" s="321">
        <f t="shared" si="33"/>
        <v>0</v>
      </c>
      <c r="AT63" s="321">
        <f t="shared" si="34"/>
        <v>2</v>
      </c>
      <c r="AU63" s="321">
        <f t="shared" si="31"/>
        <v>2</v>
      </c>
      <c r="AV63" s="322">
        <f>((AU63/BC63)*BB63)/1000</f>
        <v>0.08</v>
      </c>
      <c r="AW63" s="349">
        <f>(AU63*BD63)/1000</f>
        <v>5.8000000000000003E-2</v>
      </c>
      <c r="AX63" s="368" t="s">
        <v>50</v>
      </c>
      <c r="AY63" s="284"/>
      <c r="AZ63" s="351"/>
      <c r="BA63" s="352"/>
      <c r="BB63" s="353">
        <v>80</v>
      </c>
      <c r="BC63" s="353">
        <v>2</v>
      </c>
      <c r="BD63" s="354">
        <v>29</v>
      </c>
      <c r="BE63" s="371"/>
    </row>
    <row r="64" spans="1:57" s="258" customFormat="1">
      <c r="A64" s="290"/>
      <c r="B64" s="297"/>
      <c r="C64" s="290" t="s">
        <v>51</v>
      </c>
      <c r="D64" s="292"/>
      <c r="E64" s="292"/>
      <c r="F64" s="292"/>
      <c r="G64" s="292"/>
      <c r="H64" s="298"/>
      <c r="I64" s="298"/>
      <c r="J64" s="298"/>
      <c r="K64" s="298"/>
      <c r="L64" s="298"/>
      <c r="M64" s="298"/>
      <c r="N64" s="298">
        <f>SUM(N63)</f>
        <v>2</v>
      </c>
      <c r="O64" s="298">
        <f>L64+M64+N64</f>
        <v>2</v>
      </c>
      <c r="P64" s="298"/>
      <c r="Q64" s="298"/>
      <c r="R64" s="298"/>
      <c r="S64" s="298"/>
      <c r="T64" s="298"/>
      <c r="U64" s="298"/>
      <c r="V64" s="298"/>
      <c r="W64" s="298"/>
      <c r="X64" s="313"/>
      <c r="Y64" s="313"/>
      <c r="Z64" s="313"/>
      <c r="AA64" s="313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>
        <f t="shared" si="27"/>
        <v>0</v>
      </c>
      <c r="AS64" s="298">
        <f t="shared" si="33"/>
        <v>0</v>
      </c>
      <c r="AT64" s="298">
        <f t="shared" si="34"/>
        <v>2</v>
      </c>
      <c r="AU64" s="298">
        <f t="shared" si="31"/>
        <v>2</v>
      </c>
      <c r="AV64" s="323">
        <f>SUM(AV63)</f>
        <v>0.08</v>
      </c>
      <c r="AW64" s="355">
        <f>SUM(AW63)</f>
        <v>5.8000000000000003E-2</v>
      </c>
      <c r="AX64" s="362"/>
      <c r="AY64" s="362"/>
      <c r="AZ64" s="363"/>
      <c r="BA64" s="364"/>
      <c r="BB64" s="365"/>
      <c r="BC64" s="363"/>
      <c r="BD64" s="366"/>
      <c r="BE64" s="373"/>
    </row>
    <row r="65" spans="1:57" s="259" customFormat="1" ht="25.5">
      <c r="A65" s="274">
        <f t="shared" si="26"/>
        <v>1</v>
      </c>
      <c r="B65" s="303"/>
      <c r="C65" s="304" t="s">
        <v>114</v>
      </c>
      <c r="D65" s="305" t="s">
        <v>46</v>
      </c>
      <c r="E65" s="305">
        <v>4</v>
      </c>
      <c r="F65" s="305">
        <v>84</v>
      </c>
      <c r="G65" s="305">
        <v>233</v>
      </c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>
        <f>P65+Q65+R65</f>
        <v>0</v>
      </c>
      <c r="T65" s="277"/>
      <c r="U65" s="277"/>
      <c r="V65" s="277"/>
      <c r="W65" s="277"/>
      <c r="X65" s="314"/>
      <c r="Y65" s="314"/>
      <c r="Z65" s="314"/>
      <c r="AA65" s="314"/>
      <c r="AB65" s="277"/>
      <c r="AC65" s="277"/>
      <c r="AD65" s="277"/>
      <c r="AE65" s="277"/>
      <c r="AF65" s="277">
        <v>1567</v>
      </c>
      <c r="AG65" s="277"/>
      <c r="AH65" s="277"/>
      <c r="AI65" s="277">
        <f>AF65+AG65+AH65</f>
        <v>1567</v>
      </c>
      <c r="AJ65" s="277"/>
      <c r="AK65" s="277"/>
      <c r="AL65" s="277"/>
      <c r="AM65" s="277"/>
      <c r="AN65" s="277"/>
      <c r="AO65" s="277"/>
      <c r="AP65" s="277"/>
      <c r="AQ65" s="277"/>
      <c r="AR65" s="314">
        <f t="shared" si="27"/>
        <v>1567</v>
      </c>
      <c r="AS65" s="314">
        <f t="shared" si="33"/>
        <v>0</v>
      </c>
      <c r="AT65" s="314">
        <f t="shared" si="34"/>
        <v>0</v>
      </c>
      <c r="AU65" s="314">
        <f t="shared" si="31"/>
        <v>1567</v>
      </c>
      <c r="AV65" s="318">
        <f>((AU65/BC65)*BB65)/1000</f>
        <v>62.68</v>
      </c>
      <c r="AW65" s="339">
        <f>(AU65*BD65)/1000</f>
        <v>45.442999999999998</v>
      </c>
      <c r="AX65" s="368" t="s">
        <v>50</v>
      </c>
      <c r="AY65" s="274"/>
      <c r="AZ65" s="340"/>
      <c r="BA65" s="341"/>
      <c r="BB65" s="342">
        <v>80</v>
      </c>
      <c r="BC65" s="340">
        <v>2</v>
      </c>
      <c r="BD65" s="343">
        <v>29</v>
      </c>
      <c r="BE65" s="369"/>
    </row>
    <row r="66" spans="1:57" s="258" customFormat="1">
      <c r="A66" s="290"/>
      <c r="B66" s="297"/>
      <c r="C66" s="290" t="s">
        <v>51</v>
      </c>
      <c r="D66" s="292"/>
      <c r="E66" s="292"/>
      <c r="F66" s="292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313"/>
      <c r="Y66" s="313"/>
      <c r="Z66" s="313"/>
      <c r="AA66" s="313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>
        <f>SUM(AR65)</f>
        <v>1567</v>
      </c>
      <c r="AS66" s="298">
        <f t="shared" si="33"/>
        <v>0</v>
      </c>
      <c r="AT66" s="298">
        <f t="shared" si="34"/>
        <v>0</v>
      </c>
      <c r="AU66" s="313">
        <f>SUM(AU65)</f>
        <v>1567</v>
      </c>
      <c r="AV66" s="323">
        <f>SUM(AV65)</f>
        <v>62.68</v>
      </c>
      <c r="AW66" s="355">
        <f>SUM(AW65)</f>
        <v>45.442999999999998</v>
      </c>
      <c r="AX66" s="362"/>
      <c r="AY66" s="362"/>
      <c r="AZ66" s="363"/>
      <c r="BA66" s="364"/>
      <c r="BB66" s="365"/>
      <c r="BC66" s="363"/>
      <c r="BD66" s="366"/>
      <c r="BE66" s="373"/>
    </row>
    <row r="67" spans="1:57" s="462" customFormat="1" ht="12">
      <c r="A67" s="448">
        <f t="shared" si="26"/>
        <v>1</v>
      </c>
      <c r="B67" s="449"/>
      <c r="C67" s="450" t="s">
        <v>115</v>
      </c>
      <c r="D67" s="451" t="s">
        <v>46</v>
      </c>
      <c r="E67" s="452">
        <v>15</v>
      </c>
      <c r="F67" s="452">
        <v>78</v>
      </c>
      <c r="G67" s="452">
        <v>233</v>
      </c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4"/>
      <c r="Y67" s="454"/>
      <c r="Z67" s="454"/>
      <c r="AA67" s="454"/>
      <c r="AB67" s="453"/>
      <c r="AC67" s="453"/>
      <c r="AD67" s="453"/>
      <c r="AE67" s="453"/>
      <c r="AF67" s="453"/>
      <c r="AG67" s="453"/>
      <c r="AH67" s="453"/>
      <c r="AI67" s="453"/>
      <c r="AJ67" s="453">
        <v>5</v>
      </c>
      <c r="AK67" s="453"/>
      <c r="AL67" s="453"/>
      <c r="AM67" s="453">
        <f>AJ67+AK67+AL67</f>
        <v>5</v>
      </c>
      <c r="AN67" s="453"/>
      <c r="AO67" s="453"/>
      <c r="AP67" s="453"/>
      <c r="AQ67" s="453"/>
      <c r="AR67" s="454">
        <f t="shared" ref="AR67:AR87" si="35">H67+L67+P67+T67+X67+AB67+AF67+AJ67+AN67</f>
        <v>5</v>
      </c>
      <c r="AS67" s="454">
        <f t="shared" si="33"/>
        <v>0</v>
      </c>
      <c r="AT67" s="454">
        <f t="shared" si="34"/>
        <v>0</v>
      </c>
      <c r="AU67" s="454">
        <f t="shared" si="31"/>
        <v>5</v>
      </c>
      <c r="AV67" s="455">
        <f>((AU67/BC67)*BB67)/1000</f>
        <v>0.17499999999999999</v>
      </c>
      <c r="AW67" s="456">
        <f>(AU67*BD67)/1000</f>
        <v>0.14000000000000001</v>
      </c>
      <c r="AX67" s="448" t="s">
        <v>55</v>
      </c>
      <c r="AY67" s="448" t="s">
        <v>110</v>
      </c>
      <c r="AZ67" s="457"/>
      <c r="BA67" s="458"/>
      <c r="BB67" s="459">
        <v>70</v>
      </c>
      <c r="BC67" s="457">
        <v>2</v>
      </c>
      <c r="BD67" s="460">
        <v>28</v>
      </c>
      <c r="BE67" s="461"/>
    </row>
    <row r="68" spans="1:57" s="258" customFormat="1">
      <c r="A68" s="290"/>
      <c r="B68" s="297"/>
      <c r="C68" s="290" t="s">
        <v>51</v>
      </c>
      <c r="D68" s="292"/>
      <c r="E68" s="292"/>
      <c r="F68" s="292"/>
      <c r="G68" s="292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>
        <f t="shared" ref="S68:W68" si="36">SUM(S67)</f>
        <v>0</v>
      </c>
      <c r="T68" s="298">
        <f t="shared" si="36"/>
        <v>0</v>
      </c>
      <c r="U68" s="298">
        <f t="shared" si="36"/>
        <v>0</v>
      </c>
      <c r="V68" s="298">
        <f t="shared" si="36"/>
        <v>0</v>
      </c>
      <c r="W68" s="298">
        <f t="shared" si="36"/>
        <v>0</v>
      </c>
      <c r="X68" s="313"/>
      <c r="Y68" s="313"/>
      <c r="Z68" s="313"/>
      <c r="AA68" s="313"/>
      <c r="AB68" s="298">
        <f>SUM(AB67)</f>
        <v>0</v>
      </c>
      <c r="AC68" s="298">
        <f t="shared" ref="AC68:AJ68" si="37">SUM(AC67)</f>
        <v>0</v>
      </c>
      <c r="AD68" s="298">
        <f t="shared" si="37"/>
        <v>0</v>
      </c>
      <c r="AE68" s="298">
        <f t="shared" si="37"/>
        <v>0</v>
      </c>
      <c r="AF68" s="298">
        <f t="shared" si="37"/>
        <v>0</v>
      </c>
      <c r="AG68" s="298">
        <f t="shared" si="37"/>
        <v>0</v>
      </c>
      <c r="AH68" s="298">
        <f t="shared" si="37"/>
        <v>0</v>
      </c>
      <c r="AI68" s="298">
        <f t="shared" si="37"/>
        <v>0</v>
      </c>
      <c r="AJ68" s="298">
        <f t="shared" si="37"/>
        <v>5</v>
      </c>
      <c r="AK68" s="298">
        <f t="shared" ref="AK68:AM68" si="38">SUM(AK67)</f>
        <v>0</v>
      </c>
      <c r="AL68" s="298">
        <f t="shared" si="38"/>
        <v>0</v>
      </c>
      <c r="AM68" s="298">
        <f t="shared" si="38"/>
        <v>5</v>
      </c>
      <c r="AN68" s="298"/>
      <c r="AO68" s="298"/>
      <c r="AP68" s="298"/>
      <c r="AQ68" s="298"/>
      <c r="AR68" s="298">
        <f t="shared" si="35"/>
        <v>5</v>
      </c>
      <c r="AS68" s="298">
        <f t="shared" si="33"/>
        <v>0</v>
      </c>
      <c r="AT68" s="298">
        <f t="shared" si="34"/>
        <v>0</v>
      </c>
      <c r="AU68" s="313">
        <f t="shared" si="31"/>
        <v>5</v>
      </c>
      <c r="AV68" s="323">
        <f>SUM(AV67)</f>
        <v>0.17499999999999999</v>
      </c>
      <c r="AW68" s="355">
        <f>SUM(AW67)</f>
        <v>0.14000000000000001</v>
      </c>
      <c r="AX68" s="362"/>
      <c r="AY68" s="362"/>
      <c r="AZ68" s="363"/>
      <c r="BA68" s="364"/>
      <c r="BB68" s="365"/>
      <c r="BC68" s="363"/>
      <c r="BD68" s="366"/>
      <c r="BE68" s="373"/>
    </row>
    <row r="69" spans="1:57" s="256" customFormat="1">
      <c r="A69" s="284">
        <f t="shared" si="26"/>
        <v>1</v>
      </c>
      <c r="B69" s="285"/>
      <c r="C69" s="376" t="s">
        <v>116</v>
      </c>
      <c r="D69" s="375" t="s">
        <v>46</v>
      </c>
      <c r="E69" s="299">
        <v>2</v>
      </c>
      <c r="F69" s="299">
        <v>78</v>
      </c>
      <c r="G69" s="299">
        <v>233</v>
      </c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321">
        <v>199</v>
      </c>
      <c r="Y69" s="321"/>
      <c r="Z69" s="321"/>
      <c r="AA69" s="321">
        <v>199</v>
      </c>
      <c r="AB69" s="384"/>
      <c r="AC69" s="289"/>
      <c r="AD69" s="289"/>
      <c r="AE69" s="289"/>
      <c r="AF69" s="289"/>
      <c r="AG69" s="289"/>
      <c r="AH69" s="289"/>
      <c r="AI69" s="289"/>
      <c r="AJ69" s="384"/>
      <c r="AK69" s="289"/>
      <c r="AL69" s="289"/>
      <c r="AM69" s="289">
        <f>AJ69+AK69+AL69</f>
        <v>0</v>
      </c>
      <c r="AN69" s="384"/>
      <c r="AO69" s="289"/>
      <c r="AP69" s="289"/>
      <c r="AQ69" s="289"/>
      <c r="AR69" s="321">
        <f t="shared" si="35"/>
        <v>199</v>
      </c>
      <c r="AS69" s="321">
        <f t="shared" si="33"/>
        <v>0</v>
      </c>
      <c r="AT69" s="321">
        <f t="shared" si="34"/>
        <v>0</v>
      </c>
      <c r="AU69" s="321">
        <f t="shared" si="31"/>
        <v>199</v>
      </c>
      <c r="AV69" s="322">
        <f t="shared" ref="AV69:AV72" si="39">((AU69/BC69)*BB69)/1000</f>
        <v>5.8704999999999998</v>
      </c>
      <c r="AW69" s="349">
        <f t="shared" ref="AW69:AW72" si="40">(AU69*BD69)/1000</f>
        <v>4.0198</v>
      </c>
      <c r="AX69" s="274" t="s">
        <v>55</v>
      </c>
      <c r="AY69" s="284"/>
      <c r="AZ69" s="351"/>
      <c r="BA69" s="352"/>
      <c r="BB69" s="392">
        <v>59</v>
      </c>
      <c r="BC69" s="351">
        <v>2</v>
      </c>
      <c r="BD69" s="367">
        <v>20.2</v>
      </c>
      <c r="BE69" s="371"/>
    </row>
    <row r="70" spans="1:57" s="256" customFormat="1">
      <c r="A70" s="284">
        <f t="shared" si="26"/>
        <v>2</v>
      </c>
      <c r="B70" s="285"/>
      <c r="C70" s="376" t="s">
        <v>116</v>
      </c>
      <c r="D70" s="375" t="s">
        <v>46</v>
      </c>
      <c r="E70" s="296">
        <v>213</v>
      </c>
      <c r="F70" s="296">
        <v>58</v>
      </c>
      <c r="G70" s="296">
        <v>2610</v>
      </c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321"/>
      <c r="Y70" s="321"/>
      <c r="Z70" s="321"/>
      <c r="AA70" s="321"/>
      <c r="AB70" s="384"/>
      <c r="AC70" s="289"/>
      <c r="AD70" s="289"/>
      <c r="AE70" s="289"/>
      <c r="AF70" s="289"/>
      <c r="AG70" s="289"/>
      <c r="AH70" s="289"/>
      <c r="AI70" s="289"/>
      <c r="AJ70" s="384">
        <v>9</v>
      </c>
      <c r="AK70" s="289"/>
      <c r="AL70" s="289"/>
      <c r="AM70" s="289">
        <f t="shared" ref="AM70:AM72" si="41">AJ70+AK70+AL70</f>
        <v>9</v>
      </c>
      <c r="AN70" s="384"/>
      <c r="AO70" s="289"/>
      <c r="AP70" s="289"/>
      <c r="AQ70" s="289"/>
      <c r="AR70" s="321">
        <f t="shared" si="35"/>
        <v>9</v>
      </c>
      <c r="AS70" s="321">
        <f t="shared" si="33"/>
        <v>0</v>
      </c>
      <c r="AT70" s="321">
        <f t="shared" si="34"/>
        <v>0</v>
      </c>
      <c r="AU70" s="321">
        <f t="shared" si="31"/>
        <v>9</v>
      </c>
      <c r="AV70" s="322">
        <f t="shared" si="39"/>
        <v>0.33300000000000002</v>
      </c>
      <c r="AW70" s="349">
        <f t="shared" si="40"/>
        <v>0.18179999999999999</v>
      </c>
      <c r="AX70" s="284" t="s">
        <v>50</v>
      </c>
      <c r="AY70" s="284"/>
      <c r="AZ70" s="351"/>
      <c r="BA70" s="352"/>
      <c r="BB70" s="392">
        <v>74</v>
      </c>
      <c r="BC70" s="351">
        <v>2</v>
      </c>
      <c r="BD70" s="367">
        <v>20.2</v>
      </c>
      <c r="BE70" s="371"/>
    </row>
    <row r="71" spans="1:57" s="256" customFormat="1">
      <c r="A71" s="284">
        <f t="shared" si="26"/>
        <v>3</v>
      </c>
      <c r="B71" s="285"/>
      <c r="C71" s="376" t="s">
        <v>116</v>
      </c>
      <c r="D71" s="375" t="s">
        <v>46</v>
      </c>
      <c r="E71" s="296">
        <v>175</v>
      </c>
      <c r="F71" s="296">
        <v>58</v>
      </c>
      <c r="G71" s="296">
        <v>2610</v>
      </c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89"/>
      <c r="W71" s="289"/>
      <c r="X71" s="321"/>
      <c r="Y71" s="321"/>
      <c r="Z71" s="321"/>
      <c r="AA71" s="321"/>
      <c r="AB71" s="384"/>
      <c r="AC71" s="289"/>
      <c r="AD71" s="289"/>
      <c r="AE71" s="289"/>
      <c r="AF71" s="289"/>
      <c r="AG71" s="289"/>
      <c r="AH71" s="289"/>
      <c r="AI71" s="289"/>
      <c r="AJ71" s="384">
        <v>1</v>
      </c>
      <c r="AK71" s="289"/>
      <c r="AL71" s="289"/>
      <c r="AM71" s="289">
        <f t="shared" si="41"/>
        <v>1</v>
      </c>
      <c r="AN71" s="384"/>
      <c r="AO71" s="289"/>
      <c r="AP71" s="289"/>
      <c r="AQ71" s="289"/>
      <c r="AR71" s="321">
        <f t="shared" si="35"/>
        <v>1</v>
      </c>
      <c r="AS71" s="321">
        <f t="shared" si="33"/>
        <v>0</v>
      </c>
      <c r="AT71" s="321">
        <f t="shared" si="34"/>
        <v>0</v>
      </c>
      <c r="AU71" s="321">
        <f t="shared" si="31"/>
        <v>1</v>
      </c>
      <c r="AV71" s="322">
        <f t="shared" si="39"/>
        <v>3.6999999999999998E-2</v>
      </c>
      <c r="AW71" s="349">
        <f t="shared" si="40"/>
        <v>2.0199999999999999E-2</v>
      </c>
      <c r="AX71" s="284" t="s">
        <v>50</v>
      </c>
      <c r="AY71" s="284"/>
      <c r="AZ71" s="351"/>
      <c r="BA71" s="352"/>
      <c r="BB71" s="392">
        <v>74</v>
      </c>
      <c r="BC71" s="351">
        <v>2</v>
      </c>
      <c r="BD71" s="367">
        <v>20.2</v>
      </c>
      <c r="BE71" s="371"/>
    </row>
    <row r="72" spans="1:57" s="256" customFormat="1">
      <c r="A72" s="284">
        <f t="shared" si="26"/>
        <v>4</v>
      </c>
      <c r="B72" s="285"/>
      <c r="C72" s="376" t="s">
        <v>116</v>
      </c>
      <c r="D72" s="375" t="s">
        <v>46</v>
      </c>
      <c r="E72" s="296">
        <v>53</v>
      </c>
      <c r="F72" s="296">
        <v>58</v>
      </c>
      <c r="G72" s="296">
        <v>732</v>
      </c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321"/>
      <c r="Y72" s="321"/>
      <c r="Z72" s="321"/>
      <c r="AA72" s="321"/>
      <c r="AB72" s="384"/>
      <c r="AC72" s="289"/>
      <c r="AD72" s="289"/>
      <c r="AE72" s="289"/>
      <c r="AF72" s="289"/>
      <c r="AG72" s="289"/>
      <c r="AH72" s="289"/>
      <c r="AI72" s="289"/>
      <c r="AJ72" s="384">
        <v>1</v>
      </c>
      <c r="AK72" s="289"/>
      <c r="AL72" s="289"/>
      <c r="AM72" s="289">
        <f t="shared" si="41"/>
        <v>1</v>
      </c>
      <c r="AN72" s="384"/>
      <c r="AO72" s="289"/>
      <c r="AP72" s="289"/>
      <c r="AQ72" s="289"/>
      <c r="AR72" s="321">
        <f t="shared" si="35"/>
        <v>1</v>
      </c>
      <c r="AS72" s="321">
        <f t="shared" si="33"/>
        <v>0</v>
      </c>
      <c r="AT72" s="321">
        <f t="shared" si="34"/>
        <v>0</v>
      </c>
      <c r="AU72" s="321">
        <f t="shared" si="31"/>
        <v>1</v>
      </c>
      <c r="AV72" s="322">
        <f t="shared" si="39"/>
        <v>3.6999999999999998E-2</v>
      </c>
      <c r="AW72" s="349">
        <f t="shared" si="40"/>
        <v>2.0199999999999999E-2</v>
      </c>
      <c r="AX72" s="284" t="s">
        <v>50</v>
      </c>
      <c r="AY72" s="284"/>
      <c r="AZ72" s="351"/>
      <c r="BA72" s="352"/>
      <c r="BB72" s="392">
        <v>74</v>
      </c>
      <c r="BC72" s="351">
        <v>2</v>
      </c>
      <c r="BD72" s="367">
        <v>20.2</v>
      </c>
      <c r="BE72" s="371"/>
    </row>
    <row r="73" spans="1:57" s="258" customFormat="1">
      <c r="A73" s="290"/>
      <c r="B73" s="297"/>
      <c r="C73" s="290" t="s">
        <v>51</v>
      </c>
      <c r="D73" s="292"/>
      <c r="E73" s="292"/>
      <c r="F73" s="292"/>
      <c r="G73" s="292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313">
        <f>SUM(X69:X72)</f>
        <v>199</v>
      </c>
      <c r="Y73" s="313">
        <f t="shared" ref="Y73:AB73" si="42">SUM(Y69:Y72)</f>
        <v>0</v>
      </c>
      <c r="Z73" s="313">
        <f t="shared" si="42"/>
        <v>0</v>
      </c>
      <c r="AA73" s="313">
        <f t="shared" si="42"/>
        <v>199</v>
      </c>
      <c r="AB73" s="298">
        <f t="shared" si="42"/>
        <v>0</v>
      </c>
      <c r="AC73" s="298">
        <f t="shared" ref="AC73:AE73" si="43">SUM(AC69:AC72)</f>
        <v>0</v>
      </c>
      <c r="AD73" s="298">
        <f t="shared" si="43"/>
        <v>0</v>
      </c>
      <c r="AE73" s="298">
        <f t="shared" si="43"/>
        <v>0</v>
      </c>
      <c r="AF73" s="298"/>
      <c r="AG73" s="298"/>
      <c r="AH73" s="298"/>
      <c r="AI73" s="298"/>
      <c r="AJ73" s="298">
        <f>SUM(AJ69:AJ72)</f>
        <v>11</v>
      </c>
      <c r="AK73" s="298">
        <f t="shared" ref="AK73:AM73" si="44">SUM(AK69:AK72)</f>
        <v>0</v>
      </c>
      <c r="AL73" s="298">
        <f t="shared" si="44"/>
        <v>0</v>
      </c>
      <c r="AM73" s="298">
        <f t="shared" si="44"/>
        <v>11</v>
      </c>
      <c r="AN73" s="298"/>
      <c r="AO73" s="298"/>
      <c r="AP73" s="298"/>
      <c r="AQ73" s="298"/>
      <c r="AR73" s="298">
        <f t="shared" si="35"/>
        <v>210</v>
      </c>
      <c r="AS73" s="298">
        <f t="shared" si="33"/>
        <v>0</v>
      </c>
      <c r="AT73" s="298">
        <f t="shared" si="34"/>
        <v>0</v>
      </c>
      <c r="AU73" s="313">
        <f t="shared" ref="AU73:AW73" si="45">SUM(AU69:AU72)</f>
        <v>210</v>
      </c>
      <c r="AV73" s="323">
        <f t="shared" si="45"/>
        <v>6.2774999999999999</v>
      </c>
      <c r="AW73" s="355">
        <f t="shared" si="45"/>
        <v>4.242</v>
      </c>
      <c r="AX73" s="362"/>
      <c r="AY73" s="362"/>
      <c r="AZ73" s="363"/>
      <c r="BA73" s="364"/>
      <c r="BB73" s="365"/>
      <c r="BC73" s="363"/>
      <c r="BD73" s="366"/>
      <c r="BE73" s="373"/>
    </row>
    <row r="74" spans="1:57" s="256" customFormat="1">
      <c r="A74" s="284">
        <f t="shared" si="26"/>
        <v>1</v>
      </c>
      <c r="B74" s="285"/>
      <c r="C74" s="376" t="s">
        <v>117</v>
      </c>
      <c r="D74" s="375" t="s">
        <v>46</v>
      </c>
      <c r="E74" s="299">
        <v>253</v>
      </c>
      <c r="F74" s="299">
        <v>59</v>
      </c>
      <c r="G74" s="299">
        <v>2610</v>
      </c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289"/>
      <c r="X74" s="384">
        <v>37</v>
      </c>
      <c r="Y74" s="321"/>
      <c r="Z74" s="321"/>
      <c r="AA74" s="321">
        <f t="shared" ref="AA74:AA76" si="46">SUM(X74:Z74)</f>
        <v>37</v>
      </c>
      <c r="AB74" s="289"/>
      <c r="AC74" s="289"/>
      <c r="AD74" s="289"/>
      <c r="AE74" s="289"/>
      <c r="AF74" s="289"/>
      <c r="AG74" s="289"/>
      <c r="AH74" s="289"/>
      <c r="AI74" s="289"/>
      <c r="AJ74" s="289"/>
      <c r="AK74" s="289"/>
      <c r="AL74" s="289"/>
      <c r="AM74" s="289"/>
      <c r="AN74" s="289"/>
      <c r="AO74" s="289"/>
      <c r="AP74" s="289"/>
      <c r="AQ74" s="289"/>
      <c r="AR74" s="321">
        <f t="shared" si="35"/>
        <v>37</v>
      </c>
      <c r="AS74" s="321">
        <f t="shared" si="33"/>
        <v>0</v>
      </c>
      <c r="AT74" s="321">
        <f t="shared" si="34"/>
        <v>0</v>
      </c>
      <c r="AU74" s="321">
        <f t="shared" si="31"/>
        <v>37</v>
      </c>
      <c r="AV74" s="322">
        <f t="shared" ref="AV74:AV76" si="47">((AU74/BC74)*BB74)/1000</f>
        <v>1.369</v>
      </c>
      <c r="AW74" s="349">
        <f t="shared" ref="AW74:AW76" si="48">(AU74*BD74)/1000</f>
        <v>0.98679000000000006</v>
      </c>
      <c r="AX74" s="284"/>
      <c r="AY74" s="284"/>
      <c r="AZ74" s="351"/>
      <c r="BA74" s="352"/>
      <c r="BB74" s="392">
        <v>74</v>
      </c>
      <c r="BC74" s="351">
        <v>2</v>
      </c>
      <c r="BD74" s="367">
        <v>26.67</v>
      </c>
      <c r="BE74" s="371"/>
    </row>
    <row r="75" spans="1:57" s="256" customFormat="1">
      <c r="A75" s="284">
        <f t="shared" si="26"/>
        <v>2</v>
      </c>
      <c r="B75" s="285"/>
      <c r="C75" s="376" t="s">
        <v>117</v>
      </c>
      <c r="D75" s="375" t="s">
        <v>46</v>
      </c>
      <c r="E75" s="299">
        <v>116</v>
      </c>
      <c r="F75" s="299">
        <v>58</v>
      </c>
      <c r="G75" s="299">
        <v>2610</v>
      </c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U75" s="289"/>
      <c r="V75" s="289"/>
      <c r="W75" s="289"/>
      <c r="X75" s="384">
        <v>1549</v>
      </c>
      <c r="Y75" s="321"/>
      <c r="Z75" s="321"/>
      <c r="AA75" s="321">
        <f t="shared" si="46"/>
        <v>1549</v>
      </c>
      <c r="AB75" s="289"/>
      <c r="AC75" s="289"/>
      <c r="AD75" s="289"/>
      <c r="AE75" s="289"/>
      <c r="AF75" s="289"/>
      <c r="AG75" s="289"/>
      <c r="AH75" s="289"/>
      <c r="AI75" s="289"/>
      <c r="AJ75" s="289"/>
      <c r="AK75" s="289"/>
      <c r="AL75" s="289"/>
      <c r="AM75" s="289"/>
      <c r="AN75" s="289"/>
      <c r="AO75" s="289"/>
      <c r="AP75" s="289"/>
      <c r="AQ75" s="289"/>
      <c r="AR75" s="321">
        <f t="shared" si="35"/>
        <v>1549</v>
      </c>
      <c r="AS75" s="321">
        <f t="shared" si="33"/>
        <v>0</v>
      </c>
      <c r="AT75" s="321">
        <f t="shared" si="34"/>
        <v>0</v>
      </c>
      <c r="AU75" s="321">
        <f t="shared" si="31"/>
        <v>1549</v>
      </c>
      <c r="AV75" s="322">
        <f t="shared" si="47"/>
        <v>57.313000000000002</v>
      </c>
      <c r="AW75" s="349">
        <f t="shared" si="48"/>
        <v>41.31183</v>
      </c>
      <c r="AX75" s="284"/>
      <c r="AY75" s="284"/>
      <c r="AZ75" s="351"/>
      <c r="BA75" s="352"/>
      <c r="BB75" s="392">
        <v>74</v>
      </c>
      <c r="BC75" s="351">
        <v>2</v>
      </c>
      <c r="BD75" s="367">
        <v>26.67</v>
      </c>
      <c r="BE75" s="371"/>
    </row>
    <row r="76" spans="1:57" s="256" customFormat="1">
      <c r="A76" s="284">
        <f t="shared" si="26"/>
        <v>3</v>
      </c>
      <c r="B76" s="285"/>
      <c r="C76" s="376" t="s">
        <v>117</v>
      </c>
      <c r="D76" s="375" t="s">
        <v>46</v>
      </c>
      <c r="E76" s="299">
        <v>115</v>
      </c>
      <c r="F76" s="299">
        <v>58</v>
      </c>
      <c r="G76" s="299">
        <v>2610</v>
      </c>
      <c r="H76" s="289"/>
      <c r="I76" s="289"/>
      <c r="J76" s="289"/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384">
        <v>509</v>
      </c>
      <c r="Y76" s="321"/>
      <c r="Z76" s="321"/>
      <c r="AA76" s="321">
        <f t="shared" si="46"/>
        <v>509</v>
      </c>
      <c r="AB76" s="289"/>
      <c r="AC76" s="289"/>
      <c r="AD76" s="289"/>
      <c r="AE76" s="289"/>
      <c r="AF76" s="289"/>
      <c r="AG76" s="289"/>
      <c r="AH76" s="289"/>
      <c r="AI76" s="289"/>
      <c r="AJ76" s="289"/>
      <c r="AK76" s="289"/>
      <c r="AL76" s="289"/>
      <c r="AM76" s="289"/>
      <c r="AN76" s="289"/>
      <c r="AO76" s="289"/>
      <c r="AP76" s="289"/>
      <c r="AQ76" s="289"/>
      <c r="AR76" s="321">
        <f t="shared" si="35"/>
        <v>509</v>
      </c>
      <c r="AS76" s="321">
        <f t="shared" si="33"/>
        <v>0</v>
      </c>
      <c r="AT76" s="321">
        <f t="shared" si="34"/>
        <v>0</v>
      </c>
      <c r="AU76" s="321">
        <f t="shared" si="31"/>
        <v>509</v>
      </c>
      <c r="AV76" s="322">
        <f t="shared" si="47"/>
        <v>18.832999999999998</v>
      </c>
      <c r="AW76" s="349">
        <f t="shared" si="48"/>
        <v>13.57503</v>
      </c>
      <c r="AX76" s="284"/>
      <c r="AY76" s="284"/>
      <c r="AZ76" s="351"/>
      <c r="BA76" s="352"/>
      <c r="BB76" s="392">
        <v>74</v>
      </c>
      <c r="BC76" s="351">
        <v>2</v>
      </c>
      <c r="BD76" s="367">
        <v>26.67</v>
      </c>
      <c r="BE76" s="371"/>
    </row>
    <row r="77" spans="1:57" s="258" customFormat="1">
      <c r="A77" s="290"/>
      <c r="B77" s="297"/>
      <c r="C77" s="290" t="s">
        <v>51</v>
      </c>
      <c r="D77" s="292"/>
      <c r="E77" s="292"/>
      <c r="F77" s="292"/>
      <c r="G77" s="292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298"/>
      <c r="V77" s="298"/>
      <c r="W77" s="298"/>
      <c r="X77" s="313">
        <f>SUM(X74:X76)</f>
        <v>2095</v>
      </c>
      <c r="Y77" s="313">
        <f>SUM(Y74:Y76)</f>
        <v>0</v>
      </c>
      <c r="Z77" s="313">
        <f>SUM(Z74:Z76)</f>
        <v>0</v>
      </c>
      <c r="AA77" s="313">
        <f>SUM(AA74:AA76)</f>
        <v>2095</v>
      </c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>
        <f t="shared" si="35"/>
        <v>2095</v>
      </c>
      <c r="AS77" s="298">
        <f t="shared" si="33"/>
        <v>0</v>
      </c>
      <c r="AT77" s="298">
        <f t="shared" si="34"/>
        <v>0</v>
      </c>
      <c r="AU77" s="313">
        <f>SUM(AU74:AU76)</f>
        <v>2095</v>
      </c>
      <c r="AV77" s="323">
        <f>SUM(AV74:AV76)</f>
        <v>77.515000000000001</v>
      </c>
      <c r="AW77" s="355">
        <f>SUM(AW74:AW76)</f>
        <v>55.873649999999998</v>
      </c>
      <c r="AX77" s="362"/>
      <c r="AY77" s="362"/>
      <c r="AZ77" s="363"/>
      <c r="BA77" s="364"/>
      <c r="BB77" s="365"/>
      <c r="BC77" s="363"/>
      <c r="BD77" s="366"/>
      <c r="BE77" s="373"/>
    </row>
    <row r="78" spans="1:57" s="256" customFormat="1">
      <c r="A78" s="284">
        <f t="shared" si="26"/>
        <v>1</v>
      </c>
      <c r="B78" s="285"/>
      <c r="C78" s="376" t="s">
        <v>118</v>
      </c>
      <c r="D78" s="375" t="s">
        <v>46</v>
      </c>
      <c r="E78" s="299">
        <v>6</v>
      </c>
      <c r="F78" s="299">
        <v>59</v>
      </c>
      <c r="G78" s="299">
        <v>28</v>
      </c>
      <c r="H78" s="289"/>
      <c r="I78" s="289"/>
      <c r="J78" s="289"/>
      <c r="K78" s="289"/>
      <c r="L78" s="289"/>
      <c r="M78" s="289"/>
      <c r="N78" s="289"/>
      <c r="O78" s="289"/>
      <c r="P78" s="289"/>
      <c r="Q78" s="289"/>
      <c r="R78" s="289"/>
      <c r="S78" s="289"/>
      <c r="T78" s="289"/>
      <c r="U78" s="289"/>
      <c r="V78" s="289"/>
      <c r="W78" s="289"/>
      <c r="X78" s="385">
        <v>1443</v>
      </c>
      <c r="Y78" s="321"/>
      <c r="Z78" s="321"/>
      <c r="AA78" s="321">
        <f>SUM(X78:Z78)</f>
        <v>1443</v>
      </c>
      <c r="AB78" s="289"/>
      <c r="AC78" s="289"/>
      <c r="AD78" s="289"/>
      <c r="AE78" s="289"/>
      <c r="AF78" s="289"/>
      <c r="AG78" s="289"/>
      <c r="AH78" s="289"/>
      <c r="AI78" s="289"/>
      <c r="AJ78" s="289"/>
      <c r="AK78" s="289"/>
      <c r="AL78" s="289"/>
      <c r="AM78" s="289"/>
      <c r="AN78" s="289"/>
      <c r="AO78" s="289"/>
      <c r="AP78" s="289"/>
      <c r="AQ78" s="289"/>
      <c r="AR78" s="321">
        <f t="shared" si="35"/>
        <v>1443</v>
      </c>
      <c r="AS78" s="321">
        <f t="shared" si="33"/>
        <v>0</v>
      </c>
      <c r="AT78" s="321">
        <f t="shared" si="34"/>
        <v>0</v>
      </c>
      <c r="AU78" s="321">
        <f t="shared" si="31"/>
        <v>1443</v>
      </c>
      <c r="AV78" s="322">
        <f t="shared" ref="AV78:AV79" si="49">((AU78/BC78)*BB78)/1000</f>
        <v>52.669499999999999</v>
      </c>
      <c r="AW78" s="349">
        <f t="shared" ref="AW78:AW79" si="50">(AU78*BD78)/1000</f>
        <v>43.29</v>
      </c>
      <c r="AX78" s="284"/>
      <c r="AY78" s="284"/>
      <c r="AZ78" s="351"/>
      <c r="BA78" s="352"/>
      <c r="BB78" s="392">
        <v>73</v>
      </c>
      <c r="BC78" s="351">
        <v>2</v>
      </c>
      <c r="BD78" s="367">
        <v>30</v>
      </c>
      <c r="BE78" s="371"/>
    </row>
    <row r="79" spans="1:57" s="256" customFormat="1">
      <c r="A79" s="284">
        <f t="shared" si="26"/>
        <v>2</v>
      </c>
      <c r="B79" s="285"/>
      <c r="C79" s="376" t="s">
        <v>118</v>
      </c>
      <c r="D79" s="375" t="s">
        <v>46</v>
      </c>
      <c r="E79" s="299">
        <v>5</v>
      </c>
      <c r="F79" s="299">
        <v>59</v>
      </c>
      <c r="G79" s="299">
        <v>28</v>
      </c>
      <c r="H79" s="289"/>
      <c r="I79" s="289"/>
      <c r="J79" s="289"/>
      <c r="K79" s="289"/>
      <c r="L79" s="289"/>
      <c r="M79" s="289"/>
      <c r="N79" s="289"/>
      <c r="O79" s="289"/>
      <c r="P79" s="289"/>
      <c r="Q79" s="289"/>
      <c r="R79" s="289"/>
      <c r="S79" s="289"/>
      <c r="T79" s="289"/>
      <c r="U79" s="289"/>
      <c r="V79" s="289"/>
      <c r="W79" s="289"/>
      <c r="X79" s="384">
        <v>888</v>
      </c>
      <c r="Y79" s="321"/>
      <c r="Z79" s="321"/>
      <c r="AA79" s="321">
        <f>SUM(X79:Z79)</f>
        <v>888</v>
      </c>
      <c r="AB79" s="289"/>
      <c r="AC79" s="289"/>
      <c r="AD79" s="289"/>
      <c r="AE79" s="289"/>
      <c r="AF79" s="289"/>
      <c r="AG79" s="289"/>
      <c r="AH79" s="289"/>
      <c r="AI79" s="289"/>
      <c r="AJ79" s="289"/>
      <c r="AK79" s="289"/>
      <c r="AL79" s="289"/>
      <c r="AM79" s="289"/>
      <c r="AN79" s="289"/>
      <c r="AO79" s="289"/>
      <c r="AP79" s="289"/>
      <c r="AQ79" s="289"/>
      <c r="AR79" s="321">
        <f t="shared" si="35"/>
        <v>888</v>
      </c>
      <c r="AS79" s="321">
        <f t="shared" si="33"/>
        <v>0</v>
      </c>
      <c r="AT79" s="321">
        <f t="shared" si="34"/>
        <v>0</v>
      </c>
      <c r="AU79" s="321">
        <f t="shared" si="31"/>
        <v>888</v>
      </c>
      <c r="AV79" s="322">
        <f t="shared" si="49"/>
        <v>32.411999999999999</v>
      </c>
      <c r="AW79" s="349">
        <f t="shared" si="50"/>
        <v>26.64</v>
      </c>
      <c r="AX79" s="284"/>
      <c r="AY79" s="284"/>
      <c r="AZ79" s="351"/>
      <c r="BA79" s="352"/>
      <c r="BB79" s="392">
        <v>73</v>
      </c>
      <c r="BC79" s="351">
        <v>2</v>
      </c>
      <c r="BD79" s="367">
        <v>30</v>
      </c>
      <c r="BE79" s="371"/>
    </row>
    <row r="80" spans="1:57" s="258" customFormat="1">
      <c r="A80" s="290"/>
      <c r="B80" s="297"/>
      <c r="C80" s="290" t="s">
        <v>51</v>
      </c>
      <c r="D80" s="292"/>
      <c r="E80" s="292"/>
      <c r="F80" s="292"/>
      <c r="G80" s="292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298"/>
      <c r="V80" s="298"/>
      <c r="W80" s="298"/>
      <c r="X80" s="313">
        <f>SUM(X78:X79)</f>
        <v>2331</v>
      </c>
      <c r="Y80" s="313">
        <f t="shared" ref="Y80:AA80" si="51">SUM(Y78:Y79)</f>
        <v>0</v>
      </c>
      <c r="Z80" s="313">
        <f t="shared" si="51"/>
        <v>0</v>
      </c>
      <c r="AA80" s="313">
        <f t="shared" si="51"/>
        <v>2331</v>
      </c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>
        <f t="shared" si="35"/>
        <v>2331</v>
      </c>
      <c r="AS80" s="298">
        <f t="shared" si="33"/>
        <v>0</v>
      </c>
      <c r="AT80" s="298">
        <f t="shared" si="34"/>
        <v>0</v>
      </c>
      <c r="AU80" s="325">
        <f>K80+O80+AA80+AQ80+W80+AI80</f>
        <v>2331</v>
      </c>
      <c r="AV80" s="323">
        <f>SUM(AV78:AV79)</f>
        <v>85.081500000000005</v>
      </c>
      <c r="AW80" s="355">
        <f>SUM(AW78:AW79)</f>
        <v>69.930000000000007</v>
      </c>
      <c r="AX80" s="362"/>
      <c r="AY80" s="362"/>
      <c r="AZ80" s="363"/>
      <c r="BA80" s="364"/>
      <c r="BB80" s="365"/>
      <c r="BC80" s="363"/>
      <c r="BD80" s="366"/>
      <c r="BE80" s="373"/>
    </row>
    <row r="81" spans="1:57" s="256" customFormat="1">
      <c r="A81" s="284">
        <f>A80+1</f>
        <v>1</v>
      </c>
      <c r="B81" s="285"/>
      <c r="C81" s="376" t="s">
        <v>119</v>
      </c>
      <c r="D81" s="375" t="s">
        <v>46</v>
      </c>
      <c r="E81" s="299">
        <v>207</v>
      </c>
      <c r="F81" s="299">
        <v>73</v>
      </c>
      <c r="G81" s="299">
        <v>28</v>
      </c>
      <c r="H81" s="289"/>
      <c r="I81" s="289"/>
      <c r="J81" s="289"/>
      <c r="K81" s="289"/>
      <c r="L81" s="289"/>
      <c r="M81" s="289"/>
      <c r="N81" s="289"/>
      <c r="O81" s="289"/>
      <c r="P81" s="289">
        <v>5</v>
      </c>
      <c r="Q81" s="289"/>
      <c r="R81" s="289"/>
      <c r="S81" s="321">
        <f>SUM(P81:R81)</f>
        <v>5</v>
      </c>
      <c r="T81" s="289"/>
      <c r="U81" s="289"/>
      <c r="V81" s="289"/>
      <c r="W81" s="289"/>
      <c r="X81" s="321"/>
      <c r="Y81" s="321"/>
      <c r="Z81" s="321"/>
      <c r="AA81" s="321"/>
      <c r="AB81" s="289"/>
      <c r="AC81" s="289"/>
      <c r="AD81" s="289"/>
      <c r="AE81" s="289"/>
      <c r="AF81" s="289"/>
      <c r="AG81" s="289"/>
      <c r="AH81" s="289"/>
      <c r="AI81" s="289"/>
      <c r="AJ81" s="289"/>
      <c r="AK81" s="289"/>
      <c r="AL81" s="289"/>
      <c r="AM81" s="289"/>
      <c r="AN81" s="289"/>
      <c r="AO81" s="289"/>
      <c r="AP81" s="289"/>
      <c r="AQ81" s="289"/>
      <c r="AR81" s="321">
        <f t="shared" si="35"/>
        <v>5</v>
      </c>
      <c r="AS81" s="321">
        <f t="shared" si="33"/>
        <v>0</v>
      </c>
      <c r="AT81" s="321">
        <f t="shared" si="34"/>
        <v>0</v>
      </c>
      <c r="AU81" s="321">
        <f t="shared" si="31"/>
        <v>5</v>
      </c>
      <c r="AV81" s="322">
        <f t="shared" ref="AV81:AV84" si="52">((AU81/BC81)*BB81)/1000</f>
        <v>0.1875</v>
      </c>
      <c r="AW81" s="349">
        <f t="shared" ref="AW81:AW84" si="53">(AU81*BD81)/1000</f>
        <v>0.13600000000000001</v>
      </c>
      <c r="AX81" s="284" t="s">
        <v>55</v>
      </c>
      <c r="AY81" s="284" t="s">
        <v>120</v>
      </c>
      <c r="AZ81" s="351"/>
      <c r="BA81" s="352"/>
      <c r="BB81" s="392">
        <v>75</v>
      </c>
      <c r="BC81" s="351">
        <v>2</v>
      </c>
      <c r="BD81" s="367">
        <v>27.2</v>
      </c>
      <c r="BE81" s="371"/>
    </row>
    <row r="82" spans="1:57" s="256" customFormat="1">
      <c r="A82" s="284">
        <f>A81+1</f>
        <v>2</v>
      </c>
      <c r="B82" s="285"/>
      <c r="C82" s="376" t="s">
        <v>119</v>
      </c>
      <c r="D82" s="375" t="s">
        <v>46</v>
      </c>
      <c r="E82" s="299">
        <v>207</v>
      </c>
      <c r="F82" s="299">
        <v>73</v>
      </c>
      <c r="G82" s="299">
        <v>28</v>
      </c>
      <c r="H82" s="289"/>
      <c r="I82" s="289"/>
      <c r="J82" s="289"/>
      <c r="K82" s="289"/>
      <c r="L82" s="289"/>
      <c r="M82" s="289"/>
      <c r="N82" s="289"/>
      <c r="O82" s="289"/>
      <c r="P82" s="289"/>
      <c r="Q82" s="289"/>
      <c r="R82" s="289"/>
      <c r="S82" s="321">
        <f t="shared" ref="S82:S84" si="54">SUM(P82:R82)</f>
        <v>0</v>
      </c>
      <c r="T82" s="384">
        <v>49</v>
      </c>
      <c r="U82" s="289"/>
      <c r="V82" s="289"/>
      <c r="W82" s="289">
        <f t="shared" ref="W82" si="55">T82+U82+V82</f>
        <v>49</v>
      </c>
      <c r="X82" s="321"/>
      <c r="Y82" s="321"/>
      <c r="Z82" s="321"/>
      <c r="AA82" s="321"/>
      <c r="AB82" s="289"/>
      <c r="AC82" s="289"/>
      <c r="AD82" s="289"/>
      <c r="AE82" s="289"/>
      <c r="AF82" s="289"/>
      <c r="AG82" s="289"/>
      <c r="AH82" s="289"/>
      <c r="AI82" s="289"/>
      <c r="AJ82" s="289"/>
      <c r="AK82" s="289"/>
      <c r="AL82" s="289"/>
      <c r="AM82" s="289"/>
      <c r="AN82" s="289"/>
      <c r="AO82" s="289"/>
      <c r="AP82" s="289"/>
      <c r="AQ82" s="289"/>
      <c r="AR82" s="321">
        <f t="shared" si="35"/>
        <v>49</v>
      </c>
      <c r="AS82" s="321">
        <f t="shared" si="33"/>
        <v>0</v>
      </c>
      <c r="AT82" s="321">
        <f t="shared" si="34"/>
        <v>0</v>
      </c>
      <c r="AU82" s="321">
        <f t="shared" si="31"/>
        <v>49</v>
      </c>
      <c r="AV82" s="322">
        <f t="shared" si="52"/>
        <v>1.7885</v>
      </c>
      <c r="AW82" s="349">
        <f t="shared" si="53"/>
        <v>1.3328</v>
      </c>
      <c r="AX82" s="284" t="s">
        <v>55</v>
      </c>
      <c r="AY82" s="284" t="s">
        <v>120</v>
      </c>
      <c r="AZ82" s="351"/>
      <c r="BA82" s="352"/>
      <c r="BB82" s="392">
        <v>73</v>
      </c>
      <c r="BC82" s="351">
        <v>2</v>
      </c>
      <c r="BD82" s="367">
        <v>27.2</v>
      </c>
      <c r="BE82" s="371"/>
    </row>
    <row r="83" spans="1:57" s="256" customFormat="1">
      <c r="A83" s="284">
        <f>A82+1</f>
        <v>3</v>
      </c>
      <c r="B83" s="285"/>
      <c r="C83" s="376" t="s">
        <v>119</v>
      </c>
      <c r="D83" s="375" t="s">
        <v>46</v>
      </c>
      <c r="E83" s="299">
        <v>207</v>
      </c>
      <c r="F83" s="299">
        <v>73</v>
      </c>
      <c r="G83" s="299">
        <v>28</v>
      </c>
      <c r="H83" s="289"/>
      <c r="I83" s="289"/>
      <c r="J83" s="289"/>
      <c r="K83" s="289"/>
      <c r="L83" s="289"/>
      <c r="M83" s="289"/>
      <c r="N83" s="289"/>
      <c r="O83" s="289"/>
      <c r="P83" s="289"/>
      <c r="Q83" s="289"/>
      <c r="R83" s="289"/>
      <c r="S83" s="321">
        <f t="shared" si="54"/>
        <v>0</v>
      </c>
      <c r="T83" s="289"/>
      <c r="U83" s="289"/>
      <c r="V83" s="289"/>
      <c r="W83" s="289"/>
      <c r="X83" s="321"/>
      <c r="Y83" s="321"/>
      <c r="Z83" s="321"/>
      <c r="AA83" s="321"/>
      <c r="AB83" s="289"/>
      <c r="AC83" s="289"/>
      <c r="AD83" s="289"/>
      <c r="AE83" s="289"/>
      <c r="AF83" s="289"/>
      <c r="AG83" s="289"/>
      <c r="AH83" s="289"/>
      <c r="AI83" s="289"/>
      <c r="AJ83" s="289">
        <v>11</v>
      </c>
      <c r="AK83" s="289"/>
      <c r="AL83" s="289"/>
      <c r="AM83" s="289">
        <f t="shared" ref="AM83" si="56">AJ83+AK83+AL83</f>
        <v>11</v>
      </c>
      <c r="AN83" s="289"/>
      <c r="AO83" s="289"/>
      <c r="AP83" s="289"/>
      <c r="AQ83" s="289"/>
      <c r="AR83" s="321">
        <f t="shared" si="35"/>
        <v>11</v>
      </c>
      <c r="AS83" s="321">
        <f t="shared" si="33"/>
        <v>0</v>
      </c>
      <c r="AT83" s="321">
        <f t="shared" si="34"/>
        <v>0</v>
      </c>
      <c r="AU83" s="321">
        <f t="shared" si="31"/>
        <v>11</v>
      </c>
      <c r="AV83" s="322">
        <f t="shared" si="52"/>
        <v>0.41249999999999998</v>
      </c>
      <c r="AW83" s="349">
        <f t="shared" si="53"/>
        <v>0.308</v>
      </c>
      <c r="AX83" s="284" t="s">
        <v>55</v>
      </c>
      <c r="AY83" s="393" t="s">
        <v>120</v>
      </c>
      <c r="AZ83" s="351"/>
      <c r="BA83" s="352"/>
      <c r="BB83" s="392">
        <v>75</v>
      </c>
      <c r="BC83" s="351">
        <v>2</v>
      </c>
      <c r="BD83" s="367">
        <v>28</v>
      </c>
      <c r="BE83" s="371"/>
    </row>
    <row r="84" spans="1:57" s="256" customFormat="1">
      <c r="A84" s="284">
        <f>A83+1</f>
        <v>4</v>
      </c>
      <c r="B84" s="285"/>
      <c r="C84" s="376" t="s">
        <v>119</v>
      </c>
      <c r="D84" s="375" t="s">
        <v>46</v>
      </c>
      <c r="E84" s="299">
        <v>229</v>
      </c>
      <c r="F84" s="299">
        <v>61</v>
      </c>
      <c r="G84" s="299">
        <v>2610</v>
      </c>
      <c r="H84" s="289"/>
      <c r="I84" s="289"/>
      <c r="J84" s="289"/>
      <c r="K84" s="289"/>
      <c r="L84" s="289"/>
      <c r="M84" s="289"/>
      <c r="N84" s="289"/>
      <c r="O84" s="289"/>
      <c r="P84" s="289">
        <v>2</v>
      </c>
      <c r="Q84" s="289"/>
      <c r="R84" s="289"/>
      <c r="S84" s="321">
        <f t="shared" si="54"/>
        <v>2</v>
      </c>
      <c r="T84" s="289"/>
      <c r="U84" s="289"/>
      <c r="V84" s="289"/>
      <c r="W84" s="289"/>
      <c r="X84" s="321"/>
      <c r="Y84" s="321"/>
      <c r="Z84" s="321"/>
      <c r="AA84" s="321"/>
      <c r="AB84" s="289"/>
      <c r="AC84" s="289"/>
      <c r="AD84" s="289"/>
      <c r="AE84" s="289"/>
      <c r="AF84" s="289"/>
      <c r="AG84" s="289"/>
      <c r="AH84" s="289"/>
      <c r="AI84" s="289"/>
      <c r="AJ84" s="289"/>
      <c r="AK84" s="289"/>
      <c r="AL84" s="289"/>
      <c r="AM84" s="289"/>
      <c r="AN84" s="289"/>
      <c r="AO84" s="289"/>
      <c r="AP84" s="289"/>
      <c r="AQ84" s="289"/>
      <c r="AR84" s="321">
        <f t="shared" si="35"/>
        <v>2</v>
      </c>
      <c r="AS84" s="321">
        <f t="shared" si="33"/>
        <v>0</v>
      </c>
      <c r="AT84" s="321">
        <f t="shared" si="34"/>
        <v>0</v>
      </c>
      <c r="AU84" s="321">
        <f t="shared" si="31"/>
        <v>2</v>
      </c>
      <c r="AV84" s="322">
        <f t="shared" si="52"/>
        <v>7.4999999999999997E-2</v>
      </c>
      <c r="AW84" s="349">
        <f t="shared" si="53"/>
        <v>5.4399999999999997E-2</v>
      </c>
      <c r="AX84" s="284" t="s">
        <v>55</v>
      </c>
      <c r="AY84" s="284" t="s">
        <v>120</v>
      </c>
      <c r="AZ84" s="351"/>
      <c r="BA84" s="352"/>
      <c r="BB84" s="392">
        <v>75</v>
      </c>
      <c r="BC84" s="351">
        <v>2</v>
      </c>
      <c r="BD84" s="367">
        <v>27.2</v>
      </c>
      <c r="BE84" s="371"/>
    </row>
    <row r="85" spans="1:57" s="258" customFormat="1">
      <c r="A85" s="290"/>
      <c r="B85" s="297"/>
      <c r="C85" s="290" t="s">
        <v>51</v>
      </c>
      <c r="D85" s="292"/>
      <c r="E85" s="292"/>
      <c r="F85" s="292"/>
      <c r="G85" s="292"/>
      <c r="H85" s="298"/>
      <c r="I85" s="298"/>
      <c r="J85" s="298"/>
      <c r="K85" s="298"/>
      <c r="L85" s="298"/>
      <c r="M85" s="298"/>
      <c r="N85" s="298"/>
      <c r="O85" s="298"/>
      <c r="P85" s="298">
        <f>SUM(P81:P84)</f>
        <v>7</v>
      </c>
      <c r="Q85" s="298"/>
      <c r="R85" s="298"/>
      <c r="S85" s="298">
        <f>SUM(S81:S84)</f>
        <v>7</v>
      </c>
      <c r="T85" s="298">
        <f>SUM(T81:T84)</f>
        <v>49</v>
      </c>
      <c r="U85" s="298">
        <f t="shared" ref="U85:W85" si="57">SUM(U81:U84)</f>
        <v>0</v>
      </c>
      <c r="V85" s="298">
        <f t="shared" si="57"/>
        <v>0</v>
      </c>
      <c r="W85" s="298">
        <f t="shared" si="57"/>
        <v>49</v>
      </c>
      <c r="X85" s="313"/>
      <c r="Y85" s="313"/>
      <c r="Z85" s="313"/>
      <c r="AA85" s="313"/>
      <c r="AB85" s="298"/>
      <c r="AC85" s="298"/>
      <c r="AD85" s="298"/>
      <c r="AE85" s="298"/>
      <c r="AF85" s="298"/>
      <c r="AG85" s="298"/>
      <c r="AH85" s="298"/>
      <c r="AI85" s="298"/>
      <c r="AJ85" s="298">
        <f>SUM(AJ81:AJ84)</f>
        <v>11</v>
      </c>
      <c r="AK85" s="298"/>
      <c r="AL85" s="298"/>
      <c r="AM85" s="298"/>
      <c r="AN85" s="298"/>
      <c r="AO85" s="298"/>
      <c r="AP85" s="298"/>
      <c r="AQ85" s="298"/>
      <c r="AR85" s="298">
        <f t="shared" si="35"/>
        <v>67</v>
      </c>
      <c r="AS85" s="298">
        <f t="shared" si="33"/>
        <v>0</v>
      </c>
      <c r="AT85" s="298">
        <f t="shared" si="34"/>
        <v>0</v>
      </c>
      <c r="AU85" s="313">
        <f t="shared" ref="AU85:AW85" si="58">SUM(AU81:AU84)</f>
        <v>67</v>
      </c>
      <c r="AV85" s="323">
        <f t="shared" si="58"/>
        <v>2.4635000000000002</v>
      </c>
      <c r="AW85" s="355">
        <f t="shared" si="58"/>
        <v>1.8311999999999999</v>
      </c>
      <c r="AX85" s="362"/>
      <c r="AY85" s="362"/>
      <c r="AZ85" s="363"/>
      <c r="BA85" s="364"/>
      <c r="BB85" s="365"/>
      <c r="BC85" s="363"/>
      <c r="BD85" s="366"/>
      <c r="BE85" s="373"/>
    </row>
    <row r="86" spans="1:57" s="256" customFormat="1">
      <c r="A86" s="284">
        <f>A85+1</f>
        <v>1</v>
      </c>
      <c r="B86" s="285"/>
      <c r="C86" s="377" t="s">
        <v>121</v>
      </c>
      <c r="D86" s="375" t="s">
        <v>46</v>
      </c>
      <c r="E86" s="299">
        <v>207</v>
      </c>
      <c r="F86" s="299">
        <v>73</v>
      </c>
      <c r="G86" s="299">
        <v>28</v>
      </c>
      <c r="H86" s="289"/>
      <c r="I86" s="289"/>
      <c r="J86" s="289"/>
      <c r="K86" s="289"/>
      <c r="L86" s="289"/>
      <c r="M86" s="289"/>
      <c r="N86" s="289"/>
      <c r="O86" s="289"/>
      <c r="P86" s="289"/>
      <c r="Q86" s="289"/>
      <c r="R86" s="289"/>
      <c r="S86" s="289"/>
      <c r="T86" s="289">
        <v>3</v>
      </c>
      <c r="U86" s="289"/>
      <c r="V86" s="289"/>
      <c r="W86" s="289">
        <f>T86+U86+V86</f>
        <v>3</v>
      </c>
      <c r="X86" s="321"/>
      <c r="Y86" s="321"/>
      <c r="Z86" s="321"/>
      <c r="AA86" s="321"/>
      <c r="AB86" s="289"/>
      <c r="AC86" s="289"/>
      <c r="AD86" s="289"/>
      <c r="AE86" s="289"/>
      <c r="AF86" s="289"/>
      <c r="AG86" s="289"/>
      <c r="AH86" s="289"/>
      <c r="AI86" s="289"/>
      <c r="AJ86" s="289"/>
      <c r="AK86" s="289"/>
      <c r="AL86" s="289"/>
      <c r="AM86" s="289"/>
      <c r="AN86" s="289"/>
      <c r="AO86" s="289"/>
      <c r="AP86" s="289"/>
      <c r="AQ86" s="289"/>
      <c r="AR86" s="321">
        <f t="shared" si="35"/>
        <v>3</v>
      </c>
      <c r="AS86" s="321">
        <f t="shared" si="33"/>
        <v>0</v>
      </c>
      <c r="AT86" s="321">
        <f t="shared" si="34"/>
        <v>0</v>
      </c>
      <c r="AU86" s="321">
        <f t="shared" si="31"/>
        <v>3</v>
      </c>
      <c r="AV86" s="322">
        <f>((AU86/BC86)*BB86)/1000</f>
        <v>0.111</v>
      </c>
      <c r="AW86" s="349">
        <f>(AU86*BD86)/1000</f>
        <v>8.1599999999999992E-2</v>
      </c>
      <c r="AX86" s="284" t="s">
        <v>55</v>
      </c>
      <c r="AY86" s="284"/>
      <c r="AZ86" s="351"/>
      <c r="BA86" s="352"/>
      <c r="BB86" s="392">
        <v>74</v>
      </c>
      <c r="BC86" s="351">
        <v>2</v>
      </c>
      <c r="BD86" s="367">
        <v>27.2</v>
      </c>
      <c r="BE86" s="371"/>
    </row>
    <row r="87" spans="1:57" s="258" customFormat="1">
      <c r="A87" s="290"/>
      <c r="B87" s="297"/>
      <c r="C87" s="290" t="s">
        <v>51</v>
      </c>
      <c r="D87" s="292"/>
      <c r="E87" s="292"/>
      <c r="F87" s="292"/>
      <c r="G87" s="292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>
        <f>SUM(T86)</f>
        <v>3</v>
      </c>
      <c r="U87" s="298">
        <f t="shared" ref="U87:W87" si="59">SUM(U86)</f>
        <v>0</v>
      </c>
      <c r="V87" s="298">
        <f t="shared" si="59"/>
        <v>0</v>
      </c>
      <c r="W87" s="298">
        <f t="shared" si="59"/>
        <v>3</v>
      </c>
      <c r="X87" s="313"/>
      <c r="Y87" s="313"/>
      <c r="Z87" s="313"/>
      <c r="AA87" s="313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>
        <f t="shared" si="35"/>
        <v>3</v>
      </c>
      <c r="AS87" s="298">
        <f t="shared" si="33"/>
        <v>0</v>
      </c>
      <c r="AT87" s="298">
        <f t="shared" si="34"/>
        <v>0</v>
      </c>
      <c r="AU87" s="298">
        <f t="shared" ref="AU87:AW87" si="60">SUM(AU86)</f>
        <v>3</v>
      </c>
      <c r="AV87" s="323">
        <f t="shared" si="60"/>
        <v>0.111</v>
      </c>
      <c r="AW87" s="355">
        <f t="shared" si="60"/>
        <v>8.1599999999999992E-2</v>
      </c>
      <c r="AX87" s="362"/>
      <c r="AY87" s="362"/>
      <c r="AZ87" s="363"/>
      <c r="BA87" s="364"/>
      <c r="BB87" s="365"/>
      <c r="BC87" s="363"/>
      <c r="BD87" s="366"/>
      <c r="BE87" s="373"/>
    </row>
    <row r="88" spans="1:57" s="256" customFormat="1">
      <c r="A88" s="284">
        <v>1</v>
      </c>
      <c r="B88" s="285"/>
      <c r="C88" s="376" t="s">
        <v>122</v>
      </c>
      <c r="D88" s="375" t="s">
        <v>46</v>
      </c>
      <c r="E88" s="299">
        <v>2</v>
      </c>
      <c r="F88" s="299">
        <v>82</v>
      </c>
      <c r="G88" s="299">
        <v>233</v>
      </c>
      <c r="H88" s="289"/>
      <c r="I88" s="289"/>
      <c r="J88" s="289"/>
      <c r="K88" s="289"/>
      <c r="L88" s="289"/>
      <c r="M88" s="289"/>
      <c r="N88" s="289"/>
      <c r="O88" s="289"/>
      <c r="P88" s="289"/>
      <c r="Q88" s="289"/>
      <c r="R88" s="289"/>
      <c r="S88" s="289"/>
      <c r="T88" s="289"/>
      <c r="U88" s="289"/>
      <c r="V88" s="289"/>
      <c r="W88" s="289"/>
      <c r="X88" s="321"/>
      <c r="Y88" s="321"/>
      <c r="Z88" s="321"/>
      <c r="AA88" s="321"/>
      <c r="AB88" s="289"/>
      <c r="AC88" s="289"/>
      <c r="AD88" s="289"/>
      <c r="AE88" s="289"/>
      <c r="AF88" s="289"/>
      <c r="AG88" s="289"/>
      <c r="AH88" s="289"/>
      <c r="AI88" s="289"/>
      <c r="AJ88" s="384">
        <v>1</v>
      </c>
      <c r="AK88" s="289"/>
      <c r="AL88" s="289"/>
      <c r="AM88" s="289">
        <f>SUM(AJ88:AL88)</f>
        <v>1</v>
      </c>
      <c r="AN88" s="289"/>
      <c r="AO88" s="289"/>
      <c r="AP88" s="289"/>
      <c r="AQ88" s="289"/>
      <c r="AR88" s="321">
        <f t="shared" ref="AR88:AT122" si="61">H88+L88+P88+T88+X88+AB88+AF88+AJ88+AN88</f>
        <v>1</v>
      </c>
      <c r="AS88" s="289"/>
      <c r="AT88" s="289"/>
      <c r="AU88" s="321">
        <f>AR88+AS88+AT88</f>
        <v>1</v>
      </c>
      <c r="AV88" s="322">
        <f t="shared" ref="AV88:AV91" si="62">((AU88/BC88)*BB88)/1000</f>
        <v>3.5000000000000003E-2</v>
      </c>
      <c r="AW88" s="349">
        <f t="shared" ref="AW88:AW91" si="63">(AU88*BD88)/1000</f>
        <v>2.8000000000000001E-2</v>
      </c>
      <c r="AX88" s="284" t="s">
        <v>55</v>
      </c>
      <c r="AY88" s="284"/>
      <c r="AZ88" s="351"/>
      <c r="BA88" s="352"/>
      <c r="BB88" s="392">
        <v>70</v>
      </c>
      <c r="BC88" s="351">
        <v>2</v>
      </c>
      <c r="BD88" s="367">
        <v>28</v>
      </c>
      <c r="BE88" s="371"/>
    </row>
    <row r="89" spans="1:57" s="256" customFormat="1">
      <c r="A89" s="284">
        <f t="shared" ref="A89:A121" si="64">A88+1</f>
        <v>2</v>
      </c>
      <c r="B89" s="285"/>
      <c r="C89" s="376" t="s">
        <v>122</v>
      </c>
      <c r="D89" s="375" t="s">
        <v>46</v>
      </c>
      <c r="E89" s="299">
        <v>1</v>
      </c>
      <c r="F89" s="299">
        <v>80</v>
      </c>
      <c r="G89" s="299">
        <v>233</v>
      </c>
      <c r="H89" s="289"/>
      <c r="I89" s="289"/>
      <c r="J89" s="289"/>
      <c r="K89" s="289"/>
      <c r="L89" s="289"/>
      <c r="M89" s="289"/>
      <c r="N89" s="289"/>
      <c r="O89" s="289"/>
      <c r="P89" s="289"/>
      <c r="Q89" s="289"/>
      <c r="R89" s="289"/>
      <c r="S89" s="289"/>
      <c r="T89" s="289"/>
      <c r="U89" s="289"/>
      <c r="V89" s="289"/>
      <c r="W89" s="289"/>
      <c r="X89" s="321"/>
      <c r="Y89" s="321"/>
      <c r="Z89" s="321"/>
      <c r="AA89" s="321"/>
      <c r="AB89" s="289"/>
      <c r="AC89" s="289"/>
      <c r="AD89" s="289"/>
      <c r="AE89" s="289"/>
      <c r="AF89" s="289"/>
      <c r="AG89" s="289"/>
      <c r="AH89" s="289"/>
      <c r="AI89" s="289"/>
      <c r="AJ89" s="384">
        <v>5</v>
      </c>
      <c r="AK89" s="289"/>
      <c r="AL89" s="289"/>
      <c r="AM89" s="289">
        <f t="shared" ref="AM89:AM119" si="65">SUM(AJ89:AL89)</f>
        <v>5</v>
      </c>
      <c r="AN89" s="289"/>
      <c r="AO89" s="289"/>
      <c r="AP89" s="289"/>
      <c r="AQ89" s="289"/>
      <c r="AR89" s="321">
        <f t="shared" si="61"/>
        <v>5</v>
      </c>
      <c r="AS89" s="289"/>
      <c r="AT89" s="289"/>
      <c r="AU89" s="321">
        <f>AR89+AS89+AT89</f>
        <v>5</v>
      </c>
      <c r="AV89" s="322">
        <f t="shared" si="62"/>
        <v>0.17499999999999999</v>
      </c>
      <c r="AW89" s="349">
        <f t="shared" si="63"/>
        <v>0.14000000000000001</v>
      </c>
      <c r="AX89" s="284" t="s">
        <v>55</v>
      </c>
      <c r="AY89" s="284"/>
      <c r="AZ89" s="351"/>
      <c r="BA89" s="352"/>
      <c r="BB89" s="392">
        <v>70</v>
      </c>
      <c r="BC89" s="351">
        <v>2</v>
      </c>
      <c r="BD89" s="367">
        <v>28</v>
      </c>
      <c r="BE89" s="371"/>
    </row>
    <row r="90" spans="1:57" s="256" customFormat="1">
      <c r="A90" s="284">
        <f t="shared" si="64"/>
        <v>3</v>
      </c>
      <c r="B90" s="285"/>
      <c r="C90" s="376" t="s">
        <v>122</v>
      </c>
      <c r="D90" s="375" t="s">
        <v>46</v>
      </c>
      <c r="E90" s="299">
        <v>3</v>
      </c>
      <c r="F90" s="299">
        <v>79</v>
      </c>
      <c r="G90" s="299">
        <v>233</v>
      </c>
      <c r="H90" s="289"/>
      <c r="I90" s="289"/>
      <c r="J90" s="289"/>
      <c r="K90" s="289"/>
      <c r="L90" s="289"/>
      <c r="M90" s="289"/>
      <c r="N90" s="289"/>
      <c r="O90" s="289"/>
      <c r="P90" s="289"/>
      <c r="Q90" s="289"/>
      <c r="R90" s="289"/>
      <c r="S90" s="289"/>
      <c r="T90" s="289"/>
      <c r="U90" s="289"/>
      <c r="V90" s="289"/>
      <c r="W90" s="289"/>
      <c r="X90" s="321"/>
      <c r="Y90" s="321"/>
      <c r="Z90" s="321"/>
      <c r="AA90" s="321"/>
      <c r="AB90" s="289"/>
      <c r="AC90" s="289"/>
      <c r="AD90" s="289"/>
      <c r="AE90" s="289"/>
      <c r="AF90" s="289"/>
      <c r="AG90" s="289"/>
      <c r="AH90" s="289"/>
      <c r="AI90" s="289"/>
      <c r="AJ90" s="384">
        <v>2</v>
      </c>
      <c r="AK90" s="289"/>
      <c r="AL90" s="289"/>
      <c r="AM90" s="289">
        <f t="shared" si="65"/>
        <v>2</v>
      </c>
      <c r="AN90" s="289"/>
      <c r="AO90" s="289"/>
      <c r="AP90" s="289"/>
      <c r="AQ90" s="289"/>
      <c r="AR90" s="321">
        <f t="shared" si="61"/>
        <v>2</v>
      </c>
      <c r="AS90" s="289"/>
      <c r="AT90" s="289"/>
      <c r="AU90" s="321">
        <f>AR90+AS90+AT90</f>
        <v>2</v>
      </c>
      <c r="AV90" s="322">
        <f t="shared" si="62"/>
        <v>7.0000000000000007E-2</v>
      </c>
      <c r="AW90" s="349">
        <f t="shared" si="63"/>
        <v>5.6000000000000001E-2</v>
      </c>
      <c r="AX90" s="284" t="s">
        <v>55</v>
      </c>
      <c r="AY90" s="284"/>
      <c r="AZ90" s="351"/>
      <c r="BA90" s="352"/>
      <c r="BB90" s="392">
        <v>70</v>
      </c>
      <c r="BC90" s="351">
        <v>2</v>
      </c>
      <c r="BD90" s="367">
        <v>28</v>
      </c>
      <c r="BE90" s="371"/>
    </row>
    <row r="91" spans="1:57" s="256" customFormat="1">
      <c r="A91" s="284">
        <f t="shared" si="64"/>
        <v>4</v>
      </c>
      <c r="B91" s="285"/>
      <c r="C91" s="376" t="s">
        <v>122</v>
      </c>
      <c r="D91" s="375" t="s">
        <v>46</v>
      </c>
      <c r="E91" s="299">
        <v>2</v>
      </c>
      <c r="F91" s="299">
        <v>78</v>
      </c>
      <c r="G91" s="299">
        <v>233</v>
      </c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321"/>
      <c r="Y91" s="321"/>
      <c r="Z91" s="321"/>
      <c r="AA91" s="321"/>
      <c r="AB91" s="289"/>
      <c r="AC91" s="289"/>
      <c r="AD91" s="289"/>
      <c r="AE91" s="289"/>
      <c r="AF91" s="289"/>
      <c r="AG91" s="289"/>
      <c r="AH91" s="289"/>
      <c r="AI91" s="289"/>
      <c r="AJ91" s="384">
        <v>1</v>
      </c>
      <c r="AK91" s="289"/>
      <c r="AL91" s="289"/>
      <c r="AM91" s="289">
        <f t="shared" si="65"/>
        <v>1</v>
      </c>
      <c r="AN91" s="289"/>
      <c r="AO91" s="289"/>
      <c r="AP91" s="289"/>
      <c r="AQ91" s="289"/>
      <c r="AR91" s="321">
        <f t="shared" si="61"/>
        <v>1</v>
      </c>
      <c r="AS91" s="289"/>
      <c r="AT91" s="289"/>
      <c r="AU91" s="321">
        <f>AR91+AS91+AT91</f>
        <v>1</v>
      </c>
      <c r="AV91" s="322">
        <f t="shared" si="62"/>
        <v>3.5000000000000003E-2</v>
      </c>
      <c r="AW91" s="349">
        <f t="shared" si="63"/>
        <v>2.8000000000000001E-2</v>
      </c>
      <c r="AX91" s="284" t="s">
        <v>55</v>
      </c>
      <c r="AY91" s="284"/>
      <c r="AZ91" s="351"/>
      <c r="BA91" s="352"/>
      <c r="BB91" s="392">
        <v>70</v>
      </c>
      <c r="BC91" s="351">
        <v>2</v>
      </c>
      <c r="BD91" s="367">
        <v>28</v>
      </c>
      <c r="BE91" s="371"/>
    </row>
    <row r="92" spans="1:57" s="258" customFormat="1">
      <c r="A92" s="290"/>
      <c r="B92" s="297"/>
      <c r="C92" s="290" t="s">
        <v>51</v>
      </c>
      <c r="D92" s="292"/>
      <c r="E92" s="292"/>
      <c r="F92" s="292"/>
      <c r="G92" s="292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313"/>
      <c r="Y92" s="313"/>
      <c r="Z92" s="313"/>
      <c r="AA92" s="313"/>
      <c r="AB92" s="298"/>
      <c r="AC92" s="298"/>
      <c r="AD92" s="298"/>
      <c r="AE92" s="298"/>
      <c r="AF92" s="298"/>
      <c r="AG92" s="298"/>
      <c r="AH92" s="298"/>
      <c r="AI92" s="298"/>
      <c r="AJ92" s="298">
        <f>SUM(AJ88:AJ91)</f>
        <v>9</v>
      </c>
      <c r="AK92" s="298">
        <f t="shared" ref="AK92:AM92" si="66">SUM(AK88:AK91)</f>
        <v>0</v>
      </c>
      <c r="AL92" s="298">
        <f t="shared" si="66"/>
        <v>0</v>
      </c>
      <c r="AM92" s="298">
        <f t="shared" si="66"/>
        <v>9</v>
      </c>
      <c r="AN92" s="298"/>
      <c r="AO92" s="298"/>
      <c r="AP92" s="298"/>
      <c r="AQ92" s="298"/>
      <c r="AR92" s="298">
        <f>SUM(AR88:AR91)</f>
        <v>9</v>
      </c>
      <c r="AS92" s="298">
        <f t="shared" ref="AS92:AW92" si="67">SUM(AS88:AS91)</f>
        <v>0</v>
      </c>
      <c r="AT92" s="298">
        <f t="shared" si="67"/>
        <v>0</v>
      </c>
      <c r="AU92" s="298">
        <f t="shared" si="67"/>
        <v>9</v>
      </c>
      <c r="AV92" s="323">
        <f t="shared" si="67"/>
        <v>0.31500000000000006</v>
      </c>
      <c r="AW92" s="355">
        <f t="shared" si="67"/>
        <v>0.252</v>
      </c>
      <c r="AX92" s="362"/>
      <c r="AY92" s="362"/>
      <c r="AZ92" s="363"/>
      <c r="BA92" s="364"/>
      <c r="BB92" s="365"/>
      <c r="BC92" s="363"/>
      <c r="BD92" s="366"/>
      <c r="BE92" s="373"/>
    </row>
    <row r="93" spans="1:57" s="256" customFormat="1">
      <c r="A93" s="284">
        <f t="shared" si="64"/>
        <v>1</v>
      </c>
      <c r="B93" s="285"/>
      <c r="C93" s="295" t="s">
        <v>123</v>
      </c>
      <c r="D93" s="375" t="s">
        <v>46</v>
      </c>
      <c r="E93" s="296">
        <v>17</v>
      </c>
      <c r="F93" s="296">
        <v>83</v>
      </c>
      <c r="G93" s="296">
        <v>46</v>
      </c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321"/>
      <c r="Y93" s="321"/>
      <c r="Z93" s="321"/>
      <c r="AA93" s="321"/>
      <c r="AB93" s="289"/>
      <c r="AC93" s="289"/>
      <c r="AD93" s="289"/>
      <c r="AE93" s="289"/>
      <c r="AF93" s="289"/>
      <c r="AG93" s="289"/>
      <c r="AH93" s="289"/>
      <c r="AI93" s="289"/>
      <c r="AJ93" s="386">
        <v>1</v>
      </c>
      <c r="AK93" s="289"/>
      <c r="AL93" s="289"/>
      <c r="AM93" s="289">
        <f t="shared" si="65"/>
        <v>1</v>
      </c>
      <c r="AN93" s="289"/>
      <c r="AO93" s="289"/>
      <c r="AP93" s="289"/>
      <c r="AQ93" s="289"/>
      <c r="AR93" s="321">
        <f t="shared" si="61"/>
        <v>1</v>
      </c>
      <c r="AS93" s="289"/>
      <c r="AT93" s="289"/>
      <c r="AU93" s="321">
        <f t="shared" ref="AU93:AU107" si="68">AR93+AS93+AT93</f>
        <v>1</v>
      </c>
      <c r="AV93" s="322">
        <f t="shared" ref="AV93:AV107" si="69">((AU93/BC93)*BB93)/1000</f>
        <v>2.9000000000000001E-2</v>
      </c>
      <c r="AW93" s="349">
        <f t="shared" ref="AW93:AW107" si="70">(AU93*BD93)/1000</f>
        <v>2.1999999999999999E-2</v>
      </c>
      <c r="AX93" s="284"/>
      <c r="AY93" s="284"/>
      <c r="AZ93" s="351"/>
      <c r="BA93" s="352"/>
      <c r="BB93" s="392">
        <v>58</v>
      </c>
      <c r="BC93" s="351">
        <v>2</v>
      </c>
      <c r="BD93" s="367">
        <v>22</v>
      </c>
      <c r="BE93" s="371"/>
    </row>
    <row r="94" spans="1:57" s="256" customFormat="1">
      <c r="A94" s="284">
        <f t="shared" si="64"/>
        <v>2</v>
      </c>
      <c r="B94" s="285"/>
      <c r="C94" s="378" t="s">
        <v>123</v>
      </c>
      <c r="D94" s="375" t="s">
        <v>46</v>
      </c>
      <c r="E94" s="296">
        <v>3</v>
      </c>
      <c r="F94" s="296">
        <v>83</v>
      </c>
      <c r="G94" s="296">
        <v>22</v>
      </c>
      <c r="H94" s="289"/>
      <c r="I94" s="289"/>
      <c r="J94" s="289"/>
      <c r="K94" s="289"/>
      <c r="L94" s="289"/>
      <c r="M94" s="289"/>
      <c r="N94" s="289"/>
      <c r="O94" s="289"/>
      <c r="P94" s="289"/>
      <c r="Q94" s="289"/>
      <c r="R94" s="289"/>
      <c r="S94" s="289"/>
      <c r="T94" s="289"/>
      <c r="U94" s="289"/>
      <c r="V94" s="289"/>
      <c r="W94" s="289"/>
      <c r="X94" s="321"/>
      <c r="Y94" s="321"/>
      <c r="Z94" s="321"/>
      <c r="AA94" s="321"/>
      <c r="AB94" s="289"/>
      <c r="AC94" s="289"/>
      <c r="AD94" s="289"/>
      <c r="AE94" s="289"/>
      <c r="AF94" s="289"/>
      <c r="AG94" s="289"/>
      <c r="AH94" s="289"/>
      <c r="AI94" s="289"/>
      <c r="AJ94" s="387">
        <v>1</v>
      </c>
      <c r="AK94" s="289"/>
      <c r="AL94" s="289"/>
      <c r="AM94" s="289">
        <f t="shared" si="65"/>
        <v>1</v>
      </c>
      <c r="AN94" s="289"/>
      <c r="AO94" s="289"/>
      <c r="AP94" s="289"/>
      <c r="AQ94" s="289"/>
      <c r="AR94" s="321">
        <f t="shared" si="61"/>
        <v>1</v>
      </c>
      <c r="AS94" s="289"/>
      <c r="AT94" s="289"/>
      <c r="AU94" s="321">
        <f t="shared" si="68"/>
        <v>1</v>
      </c>
      <c r="AV94" s="322">
        <f t="shared" si="69"/>
        <v>2.9000000000000001E-2</v>
      </c>
      <c r="AW94" s="349">
        <f t="shared" si="70"/>
        <v>2.1999999999999999E-2</v>
      </c>
      <c r="AX94" s="284"/>
      <c r="AY94" s="284"/>
      <c r="AZ94" s="351"/>
      <c r="BA94" s="352"/>
      <c r="BB94" s="392">
        <v>58</v>
      </c>
      <c r="BC94" s="351">
        <v>2</v>
      </c>
      <c r="BD94" s="367">
        <v>22</v>
      </c>
      <c r="BE94" s="371"/>
    </row>
    <row r="95" spans="1:57" s="256" customFormat="1">
      <c r="A95" s="284">
        <f t="shared" si="64"/>
        <v>3</v>
      </c>
      <c r="B95" s="285"/>
      <c r="C95" s="295" t="s">
        <v>123</v>
      </c>
      <c r="D95" s="375" t="s">
        <v>46</v>
      </c>
      <c r="E95" s="296">
        <v>3</v>
      </c>
      <c r="F95" s="296">
        <v>81</v>
      </c>
      <c r="G95" s="296">
        <v>233</v>
      </c>
      <c r="H95" s="289"/>
      <c r="I95" s="289"/>
      <c r="J95" s="289"/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89"/>
      <c r="X95" s="321"/>
      <c r="Y95" s="321"/>
      <c r="Z95" s="321"/>
      <c r="AA95" s="321"/>
      <c r="AB95" s="289"/>
      <c r="AC95" s="289"/>
      <c r="AD95" s="289"/>
      <c r="AE95" s="289"/>
      <c r="AF95" s="289"/>
      <c r="AG95" s="289"/>
      <c r="AH95" s="289"/>
      <c r="AI95" s="289"/>
      <c r="AJ95" s="388">
        <v>1</v>
      </c>
      <c r="AK95" s="289"/>
      <c r="AL95" s="289"/>
      <c r="AM95" s="289">
        <f t="shared" si="65"/>
        <v>1</v>
      </c>
      <c r="AN95" s="289"/>
      <c r="AO95" s="289"/>
      <c r="AP95" s="289"/>
      <c r="AQ95" s="289"/>
      <c r="AR95" s="321">
        <f t="shared" si="61"/>
        <v>1</v>
      </c>
      <c r="AS95" s="289"/>
      <c r="AT95" s="289"/>
      <c r="AU95" s="321">
        <f t="shared" si="68"/>
        <v>1</v>
      </c>
      <c r="AV95" s="322">
        <f t="shared" si="69"/>
        <v>2.9000000000000001E-2</v>
      </c>
      <c r="AW95" s="349">
        <f t="shared" si="70"/>
        <v>2.1999999999999999E-2</v>
      </c>
      <c r="AX95" s="284"/>
      <c r="AY95" s="284"/>
      <c r="AZ95" s="351"/>
      <c r="BA95" s="352"/>
      <c r="BB95" s="392">
        <v>58</v>
      </c>
      <c r="BC95" s="351">
        <v>2</v>
      </c>
      <c r="BD95" s="367">
        <v>22</v>
      </c>
      <c r="BE95" s="371"/>
    </row>
    <row r="96" spans="1:57" s="256" customFormat="1">
      <c r="A96" s="284">
        <f t="shared" si="64"/>
        <v>4</v>
      </c>
      <c r="B96" s="285"/>
      <c r="C96" s="295" t="s">
        <v>123</v>
      </c>
      <c r="D96" s="375" t="s">
        <v>46</v>
      </c>
      <c r="E96" s="296">
        <v>3</v>
      </c>
      <c r="F96" s="296">
        <v>81</v>
      </c>
      <c r="G96" s="296">
        <v>233</v>
      </c>
      <c r="H96" s="289"/>
      <c r="I96" s="289"/>
      <c r="J96" s="289"/>
      <c r="K96" s="289"/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321"/>
      <c r="Y96" s="321"/>
      <c r="Z96" s="321"/>
      <c r="AA96" s="321"/>
      <c r="AB96" s="289"/>
      <c r="AC96" s="289"/>
      <c r="AD96" s="289"/>
      <c r="AE96" s="289"/>
      <c r="AF96" s="289"/>
      <c r="AG96" s="289"/>
      <c r="AH96" s="289"/>
      <c r="AI96" s="289"/>
      <c r="AJ96" s="388">
        <v>1</v>
      </c>
      <c r="AK96" s="289"/>
      <c r="AL96" s="289"/>
      <c r="AM96" s="289">
        <f t="shared" si="65"/>
        <v>1</v>
      </c>
      <c r="AN96" s="289"/>
      <c r="AO96" s="289"/>
      <c r="AP96" s="289"/>
      <c r="AQ96" s="289"/>
      <c r="AR96" s="321">
        <f t="shared" si="61"/>
        <v>1</v>
      </c>
      <c r="AS96" s="289"/>
      <c r="AT96" s="289"/>
      <c r="AU96" s="321">
        <f t="shared" si="68"/>
        <v>1</v>
      </c>
      <c r="AV96" s="322">
        <f t="shared" si="69"/>
        <v>2.9000000000000001E-2</v>
      </c>
      <c r="AW96" s="349">
        <f t="shared" si="70"/>
        <v>2.1999999999999999E-2</v>
      </c>
      <c r="AX96" s="284"/>
      <c r="AY96" s="284"/>
      <c r="AZ96" s="351"/>
      <c r="BA96" s="352"/>
      <c r="BB96" s="392">
        <v>58</v>
      </c>
      <c r="BC96" s="351">
        <v>2</v>
      </c>
      <c r="BD96" s="367">
        <v>22</v>
      </c>
      <c r="BE96" s="371"/>
    </row>
    <row r="97" spans="1:57" s="256" customFormat="1">
      <c r="A97" s="284">
        <f t="shared" si="64"/>
        <v>5</v>
      </c>
      <c r="B97" s="285"/>
      <c r="C97" s="295" t="s">
        <v>123</v>
      </c>
      <c r="D97" s="375" t="s">
        <v>46</v>
      </c>
      <c r="E97" s="296">
        <v>3</v>
      </c>
      <c r="F97" s="296">
        <v>79</v>
      </c>
      <c r="G97" s="296">
        <v>46</v>
      </c>
      <c r="H97" s="289"/>
      <c r="I97" s="289"/>
      <c r="J97" s="289"/>
      <c r="K97" s="289"/>
      <c r="L97" s="289"/>
      <c r="M97" s="289"/>
      <c r="N97" s="289"/>
      <c r="O97" s="289"/>
      <c r="P97" s="289"/>
      <c r="Q97" s="289"/>
      <c r="R97" s="289"/>
      <c r="S97" s="289"/>
      <c r="T97" s="289"/>
      <c r="U97" s="289"/>
      <c r="V97" s="289"/>
      <c r="W97" s="289"/>
      <c r="X97" s="321"/>
      <c r="Y97" s="321"/>
      <c r="Z97" s="321"/>
      <c r="AA97" s="321"/>
      <c r="AB97" s="289"/>
      <c r="AC97" s="289"/>
      <c r="AD97" s="289"/>
      <c r="AE97" s="289"/>
      <c r="AF97" s="289"/>
      <c r="AG97" s="289"/>
      <c r="AH97" s="289"/>
      <c r="AI97" s="289"/>
      <c r="AJ97" s="388">
        <v>8</v>
      </c>
      <c r="AK97" s="289"/>
      <c r="AL97" s="289"/>
      <c r="AM97" s="289">
        <f t="shared" si="65"/>
        <v>8</v>
      </c>
      <c r="AN97" s="289"/>
      <c r="AO97" s="289"/>
      <c r="AP97" s="289"/>
      <c r="AQ97" s="289"/>
      <c r="AR97" s="321">
        <f t="shared" si="61"/>
        <v>8</v>
      </c>
      <c r="AS97" s="289"/>
      <c r="AT97" s="289"/>
      <c r="AU97" s="321">
        <f t="shared" si="68"/>
        <v>8</v>
      </c>
      <c r="AV97" s="322">
        <f t="shared" si="69"/>
        <v>0.23200000000000001</v>
      </c>
      <c r="AW97" s="349">
        <f t="shared" si="70"/>
        <v>0.17599999999999999</v>
      </c>
      <c r="AX97" s="284"/>
      <c r="AY97" s="284"/>
      <c r="AZ97" s="351"/>
      <c r="BA97" s="352"/>
      <c r="BB97" s="392">
        <v>58</v>
      </c>
      <c r="BC97" s="351">
        <v>2</v>
      </c>
      <c r="BD97" s="367">
        <v>22</v>
      </c>
      <c r="BE97" s="371"/>
    </row>
    <row r="98" spans="1:57" s="256" customFormat="1">
      <c r="A98" s="284">
        <f t="shared" si="64"/>
        <v>6</v>
      </c>
      <c r="B98" s="285"/>
      <c r="C98" s="295" t="s">
        <v>123</v>
      </c>
      <c r="D98" s="375" t="s">
        <v>46</v>
      </c>
      <c r="E98" s="296">
        <v>6</v>
      </c>
      <c r="F98" s="296">
        <v>59</v>
      </c>
      <c r="G98" s="296">
        <v>11</v>
      </c>
      <c r="H98" s="289"/>
      <c r="I98" s="289"/>
      <c r="J98" s="289"/>
      <c r="K98" s="289"/>
      <c r="L98" s="289"/>
      <c r="M98" s="289"/>
      <c r="N98" s="289"/>
      <c r="O98" s="289"/>
      <c r="P98" s="289"/>
      <c r="Q98" s="289"/>
      <c r="R98" s="289"/>
      <c r="S98" s="289"/>
      <c r="T98" s="289"/>
      <c r="U98" s="289"/>
      <c r="V98" s="289"/>
      <c r="W98" s="289"/>
      <c r="X98" s="321"/>
      <c r="Y98" s="321"/>
      <c r="Z98" s="321"/>
      <c r="AA98" s="321"/>
      <c r="AB98" s="289"/>
      <c r="AC98" s="289"/>
      <c r="AD98" s="289"/>
      <c r="AE98" s="289"/>
      <c r="AF98" s="289"/>
      <c r="AG98" s="289"/>
      <c r="AH98" s="289"/>
      <c r="AI98" s="289"/>
      <c r="AJ98" s="388">
        <v>2</v>
      </c>
      <c r="AK98" s="289"/>
      <c r="AL98" s="289"/>
      <c r="AM98" s="289">
        <f t="shared" si="65"/>
        <v>2</v>
      </c>
      <c r="AN98" s="289"/>
      <c r="AO98" s="289"/>
      <c r="AP98" s="289"/>
      <c r="AQ98" s="289"/>
      <c r="AR98" s="321">
        <f t="shared" si="61"/>
        <v>2</v>
      </c>
      <c r="AS98" s="289"/>
      <c r="AT98" s="289"/>
      <c r="AU98" s="321">
        <f t="shared" si="68"/>
        <v>2</v>
      </c>
      <c r="AV98" s="322">
        <f t="shared" si="69"/>
        <v>5.8000000000000003E-2</v>
      </c>
      <c r="AW98" s="349">
        <f t="shared" si="70"/>
        <v>4.3999999999999997E-2</v>
      </c>
      <c r="AX98" s="284"/>
      <c r="AY98" s="284"/>
      <c r="AZ98" s="351"/>
      <c r="BA98" s="352"/>
      <c r="BB98" s="392">
        <v>58</v>
      </c>
      <c r="BC98" s="351">
        <v>2</v>
      </c>
      <c r="BD98" s="367">
        <v>22</v>
      </c>
      <c r="BE98" s="371"/>
    </row>
    <row r="99" spans="1:57" s="256" customFormat="1">
      <c r="A99" s="284">
        <f t="shared" si="64"/>
        <v>7</v>
      </c>
      <c r="B99" s="285"/>
      <c r="C99" s="295" t="s">
        <v>123</v>
      </c>
      <c r="D99" s="375" t="s">
        <v>46</v>
      </c>
      <c r="E99" s="296">
        <v>16</v>
      </c>
      <c r="F99" s="296">
        <v>58</v>
      </c>
      <c r="G99" s="296">
        <v>11</v>
      </c>
      <c r="H99" s="289"/>
      <c r="I99" s="289"/>
      <c r="J99" s="289"/>
      <c r="K99" s="289"/>
      <c r="L99" s="289"/>
      <c r="M99" s="289"/>
      <c r="N99" s="289"/>
      <c r="O99" s="289"/>
      <c r="P99" s="289"/>
      <c r="Q99" s="289"/>
      <c r="R99" s="289"/>
      <c r="S99" s="289"/>
      <c r="T99" s="289"/>
      <c r="U99" s="289"/>
      <c r="V99" s="289"/>
      <c r="W99" s="289"/>
      <c r="X99" s="321"/>
      <c r="Y99" s="321"/>
      <c r="Z99" s="321"/>
      <c r="AA99" s="321"/>
      <c r="AB99" s="289"/>
      <c r="AC99" s="289"/>
      <c r="AD99" s="289"/>
      <c r="AE99" s="289"/>
      <c r="AF99" s="289"/>
      <c r="AG99" s="289"/>
      <c r="AH99" s="289"/>
      <c r="AI99" s="289"/>
      <c r="AJ99" s="388">
        <v>2</v>
      </c>
      <c r="AK99" s="289"/>
      <c r="AL99" s="289"/>
      <c r="AM99" s="289">
        <f t="shared" si="65"/>
        <v>2</v>
      </c>
      <c r="AN99" s="289"/>
      <c r="AO99" s="289"/>
      <c r="AP99" s="289"/>
      <c r="AQ99" s="289"/>
      <c r="AR99" s="321">
        <f t="shared" si="61"/>
        <v>2</v>
      </c>
      <c r="AS99" s="289"/>
      <c r="AT99" s="289"/>
      <c r="AU99" s="321">
        <f t="shared" si="68"/>
        <v>2</v>
      </c>
      <c r="AV99" s="322">
        <f t="shared" si="69"/>
        <v>5.8000000000000003E-2</v>
      </c>
      <c r="AW99" s="349">
        <f t="shared" si="70"/>
        <v>4.3999999999999997E-2</v>
      </c>
      <c r="AX99" s="284"/>
      <c r="AY99" s="284"/>
      <c r="AZ99" s="351"/>
      <c r="BA99" s="352"/>
      <c r="BB99" s="392">
        <v>58</v>
      </c>
      <c r="BC99" s="351">
        <v>2</v>
      </c>
      <c r="BD99" s="367">
        <v>22</v>
      </c>
      <c r="BE99" s="371"/>
    </row>
    <row r="100" spans="1:57" s="256" customFormat="1">
      <c r="A100" s="284">
        <f t="shared" si="64"/>
        <v>8</v>
      </c>
      <c r="B100" s="285"/>
      <c r="C100" s="295" t="s">
        <v>123</v>
      </c>
      <c r="D100" s="375" t="s">
        <v>46</v>
      </c>
      <c r="E100" s="296">
        <v>11</v>
      </c>
      <c r="F100" s="296">
        <v>58</v>
      </c>
      <c r="G100" s="296">
        <v>11</v>
      </c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89"/>
      <c r="S100" s="289"/>
      <c r="T100" s="289"/>
      <c r="U100" s="289"/>
      <c r="V100" s="289"/>
      <c r="W100" s="289"/>
      <c r="X100" s="321"/>
      <c r="Y100" s="321"/>
      <c r="Z100" s="321"/>
      <c r="AA100" s="321"/>
      <c r="AB100" s="289"/>
      <c r="AC100" s="289"/>
      <c r="AD100" s="289"/>
      <c r="AE100" s="289"/>
      <c r="AF100" s="289"/>
      <c r="AG100" s="289"/>
      <c r="AH100" s="289"/>
      <c r="AI100" s="289"/>
      <c r="AJ100" s="388">
        <v>2</v>
      </c>
      <c r="AK100" s="289"/>
      <c r="AL100" s="289"/>
      <c r="AM100" s="289">
        <f t="shared" si="65"/>
        <v>2</v>
      </c>
      <c r="AN100" s="289"/>
      <c r="AO100" s="289"/>
      <c r="AP100" s="289"/>
      <c r="AQ100" s="289"/>
      <c r="AR100" s="321">
        <f t="shared" si="61"/>
        <v>2</v>
      </c>
      <c r="AS100" s="289"/>
      <c r="AT100" s="289"/>
      <c r="AU100" s="321">
        <f t="shared" si="68"/>
        <v>2</v>
      </c>
      <c r="AV100" s="322">
        <f t="shared" si="69"/>
        <v>5.8000000000000003E-2</v>
      </c>
      <c r="AW100" s="349">
        <f t="shared" si="70"/>
        <v>4.3999999999999997E-2</v>
      </c>
      <c r="AX100" s="284"/>
      <c r="AY100" s="284"/>
      <c r="AZ100" s="351"/>
      <c r="BA100" s="352"/>
      <c r="BB100" s="392">
        <v>58</v>
      </c>
      <c r="BC100" s="351">
        <v>2</v>
      </c>
      <c r="BD100" s="367">
        <v>22</v>
      </c>
      <c r="BE100" s="371"/>
    </row>
    <row r="101" spans="1:57" s="256" customFormat="1">
      <c r="A101" s="284">
        <f t="shared" si="64"/>
        <v>9</v>
      </c>
      <c r="B101" s="285"/>
      <c r="C101" s="295" t="s">
        <v>123</v>
      </c>
      <c r="D101" s="375" t="s">
        <v>46</v>
      </c>
      <c r="E101" s="296">
        <v>7</v>
      </c>
      <c r="F101" s="296">
        <v>58</v>
      </c>
      <c r="G101" s="296">
        <v>11</v>
      </c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289"/>
      <c r="S101" s="289"/>
      <c r="T101" s="289"/>
      <c r="U101" s="289"/>
      <c r="V101" s="289"/>
      <c r="W101" s="289"/>
      <c r="X101" s="321"/>
      <c r="Y101" s="321"/>
      <c r="Z101" s="321"/>
      <c r="AA101" s="321"/>
      <c r="AB101" s="289"/>
      <c r="AC101" s="289"/>
      <c r="AD101" s="289"/>
      <c r="AE101" s="289"/>
      <c r="AF101" s="289"/>
      <c r="AG101" s="289"/>
      <c r="AH101" s="289"/>
      <c r="AI101" s="289"/>
      <c r="AJ101" s="388">
        <v>2</v>
      </c>
      <c r="AK101" s="289"/>
      <c r="AL101" s="289"/>
      <c r="AM101" s="289">
        <f t="shared" si="65"/>
        <v>2</v>
      </c>
      <c r="AN101" s="289"/>
      <c r="AO101" s="289"/>
      <c r="AP101" s="289"/>
      <c r="AQ101" s="289"/>
      <c r="AR101" s="321">
        <f t="shared" si="61"/>
        <v>2</v>
      </c>
      <c r="AS101" s="289"/>
      <c r="AT101" s="289"/>
      <c r="AU101" s="321">
        <f t="shared" si="68"/>
        <v>2</v>
      </c>
      <c r="AV101" s="322">
        <f t="shared" si="69"/>
        <v>5.8000000000000003E-2</v>
      </c>
      <c r="AW101" s="349">
        <f t="shared" si="70"/>
        <v>4.3999999999999997E-2</v>
      </c>
      <c r="AX101" s="284"/>
      <c r="AY101" s="284"/>
      <c r="AZ101" s="351"/>
      <c r="BA101" s="352"/>
      <c r="BB101" s="392">
        <v>58</v>
      </c>
      <c r="BC101" s="351">
        <v>2</v>
      </c>
      <c r="BD101" s="367">
        <v>22</v>
      </c>
      <c r="BE101" s="371"/>
    </row>
    <row r="102" spans="1:57" s="256" customFormat="1">
      <c r="A102" s="284">
        <f t="shared" si="64"/>
        <v>10</v>
      </c>
      <c r="B102" s="285"/>
      <c r="C102" s="295" t="s">
        <v>123</v>
      </c>
      <c r="D102" s="375" t="s">
        <v>46</v>
      </c>
      <c r="E102" s="296">
        <v>6</v>
      </c>
      <c r="F102" s="296">
        <v>57</v>
      </c>
      <c r="G102" s="296">
        <v>11</v>
      </c>
      <c r="H102" s="289"/>
      <c r="I102" s="289"/>
      <c r="J102" s="289"/>
      <c r="K102" s="289"/>
      <c r="L102" s="289"/>
      <c r="M102" s="289"/>
      <c r="N102" s="289"/>
      <c r="O102" s="289"/>
      <c r="P102" s="289"/>
      <c r="Q102" s="289"/>
      <c r="R102" s="289"/>
      <c r="S102" s="289"/>
      <c r="T102" s="289"/>
      <c r="U102" s="289"/>
      <c r="V102" s="289"/>
      <c r="W102" s="289"/>
      <c r="X102" s="321"/>
      <c r="Y102" s="321"/>
      <c r="Z102" s="321"/>
      <c r="AA102" s="321"/>
      <c r="AB102" s="289"/>
      <c r="AC102" s="289"/>
      <c r="AD102" s="289"/>
      <c r="AE102" s="289"/>
      <c r="AF102" s="289"/>
      <c r="AG102" s="289"/>
      <c r="AH102" s="289"/>
      <c r="AI102" s="289"/>
      <c r="AJ102" s="388">
        <v>2</v>
      </c>
      <c r="AK102" s="289"/>
      <c r="AL102" s="289"/>
      <c r="AM102" s="289">
        <f t="shared" si="65"/>
        <v>2</v>
      </c>
      <c r="AN102" s="289"/>
      <c r="AO102" s="289"/>
      <c r="AP102" s="289"/>
      <c r="AQ102" s="289"/>
      <c r="AR102" s="321">
        <f t="shared" si="61"/>
        <v>2</v>
      </c>
      <c r="AS102" s="289"/>
      <c r="AT102" s="289"/>
      <c r="AU102" s="321">
        <f t="shared" si="68"/>
        <v>2</v>
      </c>
      <c r="AV102" s="322">
        <f t="shared" si="69"/>
        <v>5.8000000000000003E-2</v>
      </c>
      <c r="AW102" s="349">
        <f t="shared" si="70"/>
        <v>4.3999999999999997E-2</v>
      </c>
      <c r="AX102" s="284"/>
      <c r="AY102" s="284"/>
      <c r="AZ102" s="351"/>
      <c r="BA102" s="352"/>
      <c r="BB102" s="392">
        <v>58</v>
      </c>
      <c r="BC102" s="351">
        <v>2</v>
      </c>
      <c r="BD102" s="367">
        <v>22</v>
      </c>
      <c r="BE102" s="371"/>
    </row>
    <row r="103" spans="1:57" s="256" customFormat="1">
      <c r="A103" s="284">
        <f t="shared" si="64"/>
        <v>11</v>
      </c>
      <c r="B103" s="285"/>
      <c r="C103" s="295" t="s">
        <v>123</v>
      </c>
      <c r="D103" s="375" t="s">
        <v>46</v>
      </c>
      <c r="E103" s="296">
        <v>28</v>
      </c>
      <c r="F103" s="296">
        <v>54</v>
      </c>
      <c r="G103" s="296">
        <v>21</v>
      </c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289"/>
      <c r="S103" s="289"/>
      <c r="T103" s="289"/>
      <c r="U103" s="289"/>
      <c r="V103" s="289"/>
      <c r="W103" s="289"/>
      <c r="X103" s="321"/>
      <c r="Y103" s="321"/>
      <c r="Z103" s="321"/>
      <c r="AA103" s="321"/>
      <c r="AB103" s="289"/>
      <c r="AC103" s="289"/>
      <c r="AD103" s="289"/>
      <c r="AE103" s="289"/>
      <c r="AF103" s="289"/>
      <c r="AG103" s="289"/>
      <c r="AH103" s="289"/>
      <c r="AI103" s="289"/>
      <c r="AJ103" s="388">
        <v>96</v>
      </c>
      <c r="AK103" s="289"/>
      <c r="AL103" s="289"/>
      <c r="AM103" s="289">
        <f t="shared" si="65"/>
        <v>96</v>
      </c>
      <c r="AN103" s="289"/>
      <c r="AO103" s="289"/>
      <c r="AP103" s="289"/>
      <c r="AQ103" s="289"/>
      <c r="AR103" s="321">
        <f t="shared" si="61"/>
        <v>96</v>
      </c>
      <c r="AS103" s="289"/>
      <c r="AT103" s="289"/>
      <c r="AU103" s="321">
        <f t="shared" si="68"/>
        <v>96</v>
      </c>
      <c r="AV103" s="322">
        <f t="shared" si="69"/>
        <v>2.7839999999999998</v>
      </c>
      <c r="AW103" s="349">
        <f t="shared" si="70"/>
        <v>2.1120000000000001</v>
      </c>
      <c r="AX103" s="284"/>
      <c r="AY103" s="284"/>
      <c r="AZ103" s="351"/>
      <c r="BA103" s="352"/>
      <c r="BB103" s="392">
        <v>58</v>
      </c>
      <c r="BC103" s="351">
        <v>2</v>
      </c>
      <c r="BD103" s="367">
        <v>22</v>
      </c>
      <c r="BE103" s="371"/>
    </row>
    <row r="104" spans="1:57" s="256" customFormat="1">
      <c r="A104" s="284">
        <f t="shared" si="64"/>
        <v>12</v>
      </c>
      <c r="B104" s="285"/>
      <c r="C104" s="295" t="s">
        <v>123</v>
      </c>
      <c r="D104" s="375" t="s">
        <v>46</v>
      </c>
      <c r="E104" s="296">
        <v>10</v>
      </c>
      <c r="F104" s="296">
        <v>54</v>
      </c>
      <c r="G104" s="296">
        <v>15</v>
      </c>
      <c r="H104" s="289"/>
      <c r="I104" s="289"/>
      <c r="J104" s="289"/>
      <c r="K104" s="289"/>
      <c r="L104" s="289"/>
      <c r="M104" s="289"/>
      <c r="N104" s="289"/>
      <c r="O104" s="289"/>
      <c r="P104" s="289"/>
      <c r="Q104" s="289"/>
      <c r="R104" s="289"/>
      <c r="S104" s="289"/>
      <c r="T104" s="289"/>
      <c r="U104" s="289"/>
      <c r="V104" s="289"/>
      <c r="W104" s="289"/>
      <c r="X104" s="321"/>
      <c r="Y104" s="321"/>
      <c r="Z104" s="321"/>
      <c r="AA104" s="321"/>
      <c r="AB104" s="289"/>
      <c r="AC104" s="289"/>
      <c r="AD104" s="289"/>
      <c r="AE104" s="289"/>
      <c r="AF104" s="289"/>
      <c r="AG104" s="289"/>
      <c r="AH104" s="289"/>
      <c r="AI104" s="289"/>
      <c r="AJ104" s="388">
        <v>2</v>
      </c>
      <c r="AK104" s="289"/>
      <c r="AL104" s="289"/>
      <c r="AM104" s="289">
        <f t="shared" si="65"/>
        <v>2</v>
      </c>
      <c r="AN104" s="289"/>
      <c r="AO104" s="289"/>
      <c r="AP104" s="289"/>
      <c r="AQ104" s="289"/>
      <c r="AR104" s="321">
        <f t="shared" si="61"/>
        <v>2</v>
      </c>
      <c r="AS104" s="289"/>
      <c r="AT104" s="289"/>
      <c r="AU104" s="321">
        <f t="shared" si="68"/>
        <v>2</v>
      </c>
      <c r="AV104" s="322">
        <f t="shared" si="69"/>
        <v>5.8000000000000003E-2</v>
      </c>
      <c r="AW104" s="349">
        <f t="shared" si="70"/>
        <v>4.3999999999999997E-2</v>
      </c>
      <c r="AX104" s="284"/>
      <c r="AY104" s="284"/>
      <c r="AZ104" s="351"/>
      <c r="BA104" s="352"/>
      <c r="BB104" s="392">
        <v>58</v>
      </c>
      <c r="BC104" s="351">
        <v>2</v>
      </c>
      <c r="BD104" s="367">
        <v>22</v>
      </c>
      <c r="BE104" s="371"/>
    </row>
    <row r="105" spans="1:57" s="256" customFormat="1">
      <c r="A105" s="284">
        <f t="shared" si="64"/>
        <v>13</v>
      </c>
      <c r="B105" s="285"/>
      <c r="C105" s="295" t="s">
        <v>123</v>
      </c>
      <c r="D105" s="375" t="s">
        <v>46</v>
      </c>
      <c r="E105" s="296">
        <v>111</v>
      </c>
      <c r="F105" s="296">
        <v>53</v>
      </c>
      <c r="G105" s="296">
        <v>21</v>
      </c>
      <c r="H105" s="289"/>
      <c r="I105" s="289"/>
      <c r="J105" s="289"/>
      <c r="K105" s="289"/>
      <c r="L105" s="289"/>
      <c r="M105" s="289"/>
      <c r="N105" s="289"/>
      <c r="O105" s="289"/>
      <c r="P105" s="289"/>
      <c r="Q105" s="289"/>
      <c r="R105" s="289"/>
      <c r="S105" s="289"/>
      <c r="T105" s="289"/>
      <c r="U105" s="289"/>
      <c r="V105" s="289"/>
      <c r="W105" s="289"/>
      <c r="X105" s="321"/>
      <c r="Y105" s="321"/>
      <c r="Z105" s="321"/>
      <c r="AA105" s="321"/>
      <c r="AB105" s="289"/>
      <c r="AC105" s="289"/>
      <c r="AD105" s="289"/>
      <c r="AE105" s="289"/>
      <c r="AF105" s="289"/>
      <c r="AG105" s="289"/>
      <c r="AH105" s="289"/>
      <c r="AI105" s="289"/>
      <c r="AJ105" s="388">
        <v>2</v>
      </c>
      <c r="AK105" s="289"/>
      <c r="AL105" s="289"/>
      <c r="AM105" s="289">
        <f t="shared" si="65"/>
        <v>2</v>
      </c>
      <c r="AN105" s="289"/>
      <c r="AO105" s="289"/>
      <c r="AP105" s="289"/>
      <c r="AQ105" s="289"/>
      <c r="AR105" s="321">
        <f t="shared" si="61"/>
        <v>2</v>
      </c>
      <c r="AS105" s="289"/>
      <c r="AT105" s="289"/>
      <c r="AU105" s="321">
        <f t="shared" si="68"/>
        <v>2</v>
      </c>
      <c r="AV105" s="322">
        <f t="shared" si="69"/>
        <v>5.8000000000000003E-2</v>
      </c>
      <c r="AW105" s="349">
        <f t="shared" si="70"/>
        <v>4.3999999999999997E-2</v>
      </c>
      <c r="AX105" s="284"/>
      <c r="AY105" s="284"/>
      <c r="AZ105" s="351"/>
      <c r="BA105" s="352"/>
      <c r="BB105" s="392">
        <v>58</v>
      </c>
      <c r="BC105" s="351">
        <v>2</v>
      </c>
      <c r="BD105" s="367">
        <v>22</v>
      </c>
      <c r="BE105" s="371"/>
    </row>
    <row r="106" spans="1:57" s="256" customFormat="1">
      <c r="A106" s="284">
        <f t="shared" si="64"/>
        <v>14</v>
      </c>
      <c r="B106" s="285"/>
      <c r="C106" s="295" t="s">
        <v>123</v>
      </c>
      <c r="D106" s="375" t="s">
        <v>46</v>
      </c>
      <c r="E106" s="296">
        <v>25</v>
      </c>
      <c r="F106" s="296">
        <v>53</v>
      </c>
      <c r="G106" s="296">
        <v>21</v>
      </c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289"/>
      <c r="S106" s="289"/>
      <c r="T106" s="289"/>
      <c r="U106" s="289"/>
      <c r="V106" s="289"/>
      <c r="W106" s="289"/>
      <c r="X106" s="321"/>
      <c r="Y106" s="321"/>
      <c r="Z106" s="321"/>
      <c r="AA106" s="321"/>
      <c r="AB106" s="289"/>
      <c r="AC106" s="289"/>
      <c r="AD106" s="289"/>
      <c r="AE106" s="289"/>
      <c r="AF106" s="289"/>
      <c r="AG106" s="289"/>
      <c r="AH106" s="289"/>
      <c r="AI106" s="289"/>
      <c r="AJ106" s="388">
        <v>2</v>
      </c>
      <c r="AK106" s="289"/>
      <c r="AL106" s="289"/>
      <c r="AM106" s="289">
        <f t="shared" si="65"/>
        <v>2</v>
      </c>
      <c r="AN106" s="289"/>
      <c r="AO106" s="289"/>
      <c r="AP106" s="289"/>
      <c r="AQ106" s="289"/>
      <c r="AR106" s="321">
        <f t="shared" si="61"/>
        <v>2</v>
      </c>
      <c r="AS106" s="289"/>
      <c r="AT106" s="289"/>
      <c r="AU106" s="321">
        <f t="shared" si="68"/>
        <v>2</v>
      </c>
      <c r="AV106" s="322">
        <f t="shared" si="69"/>
        <v>5.8000000000000003E-2</v>
      </c>
      <c r="AW106" s="349">
        <f t="shared" si="70"/>
        <v>4.3999999999999997E-2</v>
      </c>
      <c r="AX106" s="284"/>
      <c r="AY106" s="284"/>
      <c r="AZ106" s="351"/>
      <c r="BA106" s="352"/>
      <c r="BB106" s="392">
        <v>58</v>
      </c>
      <c r="BC106" s="351">
        <v>2</v>
      </c>
      <c r="BD106" s="367">
        <v>22</v>
      </c>
      <c r="BE106" s="371"/>
    </row>
    <row r="107" spans="1:57" s="256" customFormat="1">
      <c r="A107" s="284">
        <f t="shared" si="64"/>
        <v>15</v>
      </c>
      <c r="B107" s="285"/>
      <c r="C107" s="295" t="s">
        <v>123</v>
      </c>
      <c r="D107" s="375" t="s">
        <v>46</v>
      </c>
      <c r="E107" s="296">
        <v>120</v>
      </c>
      <c r="F107" s="296">
        <v>52</v>
      </c>
      <c r="G107" s="296">
        <v>15</v>
      </c>
      <c r="H107" s="289"/>
      <c r="I107" s="289"/>
      <c r="J107" s="289"/>
      <c r="K107" s="289"/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289"/>
      <c r="X107" s="321"/>
      <c r="Y107" s="321"/>
      <c r="Z107" s="321"/>
      <c r="AA107" s="321"/>
      <c r="AB107" s="289"/>
      <c r="AC107" s="289"/>
      <c r="AD107" s="289"/>
      <c r="AE107" s="289"/>
      <c r="AF107" s="289"/>
      <c r="AG107" s="289"/>
      <c r="AH107" s="289"/>
      <c r="AI107" s="289"/>
      <c r="AJ107" s="388">
        <v>1</v>
      </c>
      <c r="AK107" s="289"/>
      <c r="AL107" s="289"/>
      <c r="AM107" s="289">
        <f t="shared" si="65"/>
        <v>1</v>
      </c>
      <c r="AN107" s="289"/>
      <c r="AO107" s="289"/>
      <c r="AP107" s="289"/>
      <c r="AQ107" s="289"/>
      <c r="AR107" s="321">
        <f t="shared" si="61"/>
        <v>1</v>
      </c>
      <c r="AS107" s="289"/>
      <c r="AT107" s="289"/>
      <c r="AU107" s="321">
        <f t="shared" si="68"/>
        <v>1</v>
      </c>
      <c r="AV107" s="322">
        <f t="shared" si="69"/>
        <v>2.9000000000000001E-2</v>
      </c>
      <c r="AW107" s="349">
        <f t="shared" si="70"/>
        <v>2.1999999999999999E-2</v>
      </c>
      <c r="AX107" s="284"/>
      <c r="AY107" s="284"/>
      <c r="AZ107" s="351"/>
      <c r="BA107" s="352"/>
      <c r="BB107" s="392">
        <v>58</v>
      </c>
      <c r="BC107" s="351">
        <v>2</v>
      </c>
      <c r="BD107" s="367">
        <v>22</v>
      </c>
      <c r="BE107" s="371"/>
    </row>
    <row r="108" spans="1:57" s="258" customFormat="1">
      <c r="A108" s="290"/>
      <c r="B108" s="297"/>
      <c r="C108" s="290"/>
      <c r="D108" s="292"/>
      <c r="E108" s="292"/>
      <c r="F108" s="292"/>
      <c r="G108" s="292"/>
      <c r="H108" s="298"/>
      <c r="I108" s="298"/>
      <c r="J108" s="298"/>
      <c r="K108" s="298"/>
      <c r="L108" s="298"/>
      <c r="M108" s="298"/>
      <c r="N108" s="298"/>
      <c r="O108" s="298"/>
      <c r="P108" s="298"/>
      <c r="Q108" s="298"/>
      <c r="R108" s="298"/>
      <c r="S108" s="298"/>
      <c r="T108" s="298"/>
      <c r="U108" s="298"/>
      <c r="V108" s="298"/>
      <c r="W108" s="298"/>
      <c r="X108" s="313"/>
      <c r="Y108" s="313"/>
      <c r="Z108" s="313"/>
      <c r="AA108" s="313"/>
      <c r="AB108" s="298"/>
      <c r="AC108" s="298"/>
      <c r="AD108" s="298"/>
      <c r="AE108" s="298"/>
      <c r="AF108" s="298"/>
      <c r="AG108" s="298"/>
      <c r="AH108" s="298"/>
      <c r="AI108" s="298"/>
      <c r="AJ108" s="298">
        <f>SUM(AJ93:AJ107)</f>
        <v>125</v>
      </c>
      <c r="AK108" s="298">
        <f>SUM(AK93:AK107)</f>
        <v>0</v>
      </c>
      <c r="AL108" s="298">
        <f>SUM(AL93:AL107)</f>
        <v>0</v>
      </c>
      <c r="AM108" s="298">
        <f>SUM(AM93:AM107)</f>
        <v>125</v>
      </c>
      <c r="AN108" s="298"/>
      <c r="AO108" s="298"/>
      <c r="AP108" s="298"/>
      <c r="AQ108" s="298"/>
      <c r="AR108" s="298">
        <f>SUM(AR93:AR107)</f>
        <v>125</v>
      </c>
      <c r="AS108" s="298"/>
      <c r="AT108" s="298"/>
      <c r="AU108" s="298">
        <f t="shared" ref="AU108:AU109" si="71">AR108+AS108+AT108</f>
        <v>125</v>
      </c>
      <c r="AV108" s="323">
        <f>SUM(AV93:AV107)</f>
        <v>3.6249999999999991</v>
      </c>
      <c r="AW108" s="355">
        <f>SUM(AW93:AW107)</f>
        <v>2.75</v>
      </c>
      <c r="AX108" s="362"/>
      <c r="AY108" s="362"/>
      <c r="AZ108" s="363"/>
      <c r="BA108" s="364"/>
      <c r="BB108" s="365"/>
      <c r="BC108" s="363"/>
      <c r="BD108" s="366"/>
      <c r="BE108" s="373"/>
    </row>
    <row r="109" spans="1:57" s="256" customFormat="1">
      <c r="A109" s="284">
        <f t="shared" si="64"/>
        <v>1</v>
      </c>
      <c r="B109" s="285"/>
      <c r="C109" s="295" t="s">
        <v>124</v>
      </c>
      <c r="D109" s="375"/>
      <c r="E109" s="375"/>
      <c r="F109" s="375"/>
      <c r="G109" s="375"/>
      <c r="H109" s="289"/>
      <c r="I109" s="289"/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321"/>
      <c r="Y109" s="321"/>
      <c r="Z109" s="321"/>
      <c r="AA109" s="321"/>
      <c r="AB109" s="289"/>
      <c r="AC109" s="289"/>
      <c r="AD109" s="289"/>
      <c r="AE109" s="289"/>
      <c r="AF109" s="289"/>
      <c r="AG109" s="289"/>
      <c r="AH109" s="289"/>
      <c r="AI109" s="289"/>
      <c r="AJ109" s="388">
        <v>17</v>
      </c>
      <c r="AK109" s="289"/>
      <c r="AL109" s="289"/>
      <c r="AM109" s="289">
        <f t="shared" si="65"/>
        <v>17</v>
      </c>
      <c r="AN109" s="289"/>
      <c r="AO109" s="289"/>
      <c r="AP109" s="289"/>
      <c r="AQ109" s="289"/>
      <c r="AR109" s="321">
        <f t="shared" si="61"/>
        <v>17</v>
      </c>
      <c r="AS109" s="289"/>
      <c r="AT109" s="289"/>
      <c r="AU109" s="321">
        <f t="shared" si="71"/>
        <v>17</v>
      </c>
      <c r="AV109" s="322">
        <f>((AU109/BC109)*BB109)/1000</f>
        <v>1.4E-2</v>
      </c>
      <c r="AW109" s="349">
        <f>(AU109*BD109)/1000</f>
        <v>6.8000000000000005E-3</v>
      </c>
      <c r="AX109" s="284"/>
      <c r="AY109" s="284"/>
      <c r="AZ109" s="351"/>
      <c r="BA109" s="352"/>
      <c r="BB109" s="392">
        <v>14</v>
      </c>
      <c r="BC109" s="351">
        <v>17</v>
      </c>
      <c r="BD109" s="367">
        <v>0.4</v>
      </c>
      <c r="BE109" s="371"/>
    </row>
    <row r="110" spans="1:57" s="258" customFormat="1">
      <c r="A110" s="290"/>
      <c r="B110" s="297"/>
      <c r="C110" s="290"/>
      <c r="D110" s="292"/>
      <c r="E110" s="292"/>
      <c r="F110" s="292"/>
      <c r="G110" s="292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8"/>
      <c r="X110" s="313"/>
      <c r="Y110" s="313"/>
      <c r="Z110" s="313"/>
      <c r="AA110" s="313"/>
      <c r="AB110" s="298"/>
      <c r="AC110" s="298"/>
      <c r="AD110" s="298"/>
      <c r="AE110" s="298"/>
      <c r="AF110" s="298"/>
      <c r="AG110" s="298"/>
      <c r="AH110" s="298"/>
      <c r="AI110" s="298"/>
      <c r="AJ110" s="298">
        <f>SUM(AJ109)</f>
        <v>17</v>
      </c>
      <c r="AK110" s="298">
        <f t="shared" ref="AK110:AM110" si="72">SUM(AK109)</f>
        <v>0</v>
      </c>
      <c r="AL110" s="298">
        <f t="shared" si="72"/>
        <v>0</v>
      </c>
      <c r="AM110" s="298">
        <f t="shared" si="72"/>
        <v>17</v>
      </c>
      <c r="AN110" s="298"/>
      <c r="AO110" s="298"/>
      <c r="AP110" s="298"/>
      <c r="AQ110" s="298"/>
      <c r="AR110" s="298">
        <f>SUM(AR109)</f>
        <v>17</v>
      </c>
      <c r="AS110" s="298">
        <f t="shared" ref="AS110:AW110" si="73">SUM(AS109)</f>
        <v>0</v>
      </c>
      <c r="AT110" s="298">
        <f t="shared" si="73"/>
        <v>0</v>
      </c>
      <c r="AU110" s="298">
        <f t="shared" si="73"/>
        <v>17</v>
      </c>
      <c r="AV110" s="323">
        <f t="shared" si="73"/>
        <v>1.4E-2</v>
      </c>
      <c r="AW110" s="355">
        <f t="shared" si="73"/>
        <v>6.8000000000000005E-3</v>
      </c>
      <c r="AX110" s="362"/>
      <c r="AY110" s="362"/>
      <c r="AZ110" s="363"/>
      <c r="BA110" s="364"/>
      <c r="BB110" s="365"/>
      <c r="BC110" s="363"/>
      <c r="BD110" s="366"/>
      <c r="BE110" s="373"/>
    </row>
    <row r="111" spans="1:57" s="256" customFormat="1">
      <c r="A111" s="284">
        <f t="shared" si="64"/>
        <v>1</v>
      </c>
      <c r="B111" s="285"/>
      <c r="C111" s="379" t="s">
        <v>125</v>
      </c>
      <c r="D111" s="375" t="s">
        <v>46</v>
      </c>
      <c r="E111" s="380">
        <v>1</v>
      </c>
      <c r="F111" s="380">
        <v>82</v>
      </c>
      <c r="G111" s="380">
        <v>233</v>
      </c>
      <c r="H111" s="289"/>
      <c r="I111" s="289"/>
      <c r="J111" s="289"/>
      <c r="K111" s="289"/>
      <c r="L111" s="289"/>
      <c r="M111" s="289"/>
      <c r="N111" s="381"/>
      <c r="O111" s="381"/>
      <c r="P111" s="289"/>
      <c r="Q111" s="289"/>
      <c r="R111" s="289"/>
      <c r="S111" s="289"/>
      <c r="T111" s="289"/>
      <c r="U111" s="289"/>
      <c r="V111" s="289"/>
      <c r="W111" s="289"/>
      <c r="X111" s="312"/>
      <c r="Y111" s="315"/>
      <c r="Z111" s="315"/>
      <c r="AA111" s="312"/>
      <c r="AB111" s="289"/>
      <c r="AC111" s="289"/>
      <c r="AD111" s="289"/>
      <c r="AE111" s="289"/>
      <c r="AF111" s="289"/>
      <c r="AG111" s="289"/>
      <c r="AH111" s="289"/>
      <c r="AI111" s="289"/>
      <c r="AJ111" s="389">
        <v>1</v>
      </c>
      <c r="AK111" s="289"/>
      <c r="AL111" s="289"/>
      <c r="AM111" s="289">
        <f t="shared" si="65"/>
        <v>1</v>
      </c>
      <c r="AN111" s="289"/>
      <c r="AO111" s="289"/>
      <c r="AP111" s="289"/>
      <c r="AQ111" s="289"/>
      <c r="AR111" s="321">
        <f t="shared" si="61"/>
        <v>1</v>
      </c>
      <c r="AS111" s="321"/>
      <c r="AT111" s="321"/>
      <c r="AU111" s="321">
        <f t="shared" ref="AU111:AU119" si="74">AR111+AS111+AT111</f>
        <v>1</v>
      </c>
      <c r="AV111" s="322">
        <f t="shared" ref="AV111:AV119" si="75">((AU111/BC111)*BB111)/1000</f>
        <v>8.5000000000000006E-2</v>
      </c>
      <c r="AW111" s="349">
        <f t="shared" ref="AW111:AW119" si="76">(AU111*BD111)/1000</f>
        <v>5.91E-2</v>
      </c>
      <c r="AX111" s="350" t="s">
        <v>55</v>
      </c>
      <c r="AY111" s="284" t="s">
        <v>126</v>
      </c>
      <c r="AZ111" s="351"/>
      <c r="BA111" s="352"/>
      <c r="BB111" s="353">
        <v>85</v>
      </c>
      <c r="BC111" s="353">
        <v>1</v>
      </c>
      <c r="BD111" s="354">
        <v>59.1</v>
      </c>
      <c r="BE111" s="371"/>
    </row>
    <row r="112" spans="1:57" s="256" customFormat="1">
      <c r="A112" s="284">
        <f t="shared" si="64"/>
        <v>2</v>
      </c>
      <c r="B112" s="285"/>
      <c r="C112" s="379" t="s">
        <v>125</v>
      </c>
      <c r="D112" s="375" t="s">
        <v>46</v>
      </c>
      <c r="E112" s="380">
        <v>91</v>
      </c>
      <c r="F112" s="380">
        <v>76</v>
      </c>
      <c r="G112" s="380">
        <v>53</v>
      </c>
      <c r="H112" s="289"/>
      <c r="I112" s="289"/>
      <c r="J112" s="289"/>
      <c r="K112" s="289"/>
      <c r="L112" s="289"/>
      <c r="M112" s="289"/>
      <c r="N112" s="381"/>
      <c r="O112" s="381"/>
      <c r="P112" s="289"/>
      <c r="Q112" s="289"/>
      <c r="R112" s="289"/>
      <c r="S112" s="289"/>
      <c r="T112" s="289"/>
      <c r="U112" s="289"/>
      <c r="V112" s="289"/>
      <c r="W112" s="289"/>
      <c r="X112" s="312"/>
      <c r="Y112" s="315"/>
      <c r="Z112" s="315"/>
      <c r="AA112" s="312"/>
      <c r="AB112" s="289"/>
      <c r="AC112" s="289"/>
      <c r="AD112" s="289"/>
      <c r="AE112" s="289"/>
      <c r="AF112" s="289"/>
      <c r="AG112" s="289"/>
      <c r="AH112" s="289"/>
      <c r="AI112" s="289"/>
      <c r="AJ112" s="389">
        <v>1</v>
      </c>
      <c r="AK112" s="289"/>
      <c r="AL112" s="289"/>
      <c r="AM112" s="289">
        <f t="shared" si="65"/>
        <v>1</v>
      </c>
      <c r="AN112" s="289"/>
      <c r="AO112" s="289"/>
      <c r="AP112" s="289"/>
      <c r="AQ112" s="289"/>
      <c r="AR112" s="321">
        <f t="shared" si="61"/>
        <v>1</v>
      </c>
      <c r="AS112" s="321"/>
      <c r="AT112" s="321"/>
      <c r="AU112" s="321">
        <f t="shared" si="74"/>
        <v>1</v>
      </c>
      <c r="AV112" s="322">
        <f t="shared" si="75"/>
        <v>8.5000000000000006E-2</v>
      </c>
      <c r="AW112" s="349">
        <f t="shared" si="76"/>
        <v>5.91E-2</v>
      </c>
      <c r="AX112" s="350" t="s">
        <v>55</v>
      </c>
      <c r="AY112" s="284" t="s">
        <v>126</v>
      </c>
      <c r="AZ112" s="351"/>
      <c r="BA112" s="352"/>
      <c r="BB112" s="353">
        <v>85</v>
      </c>
      <c r="BC112" s="353">
        <v>1</v>
      </c>
      <c r="BD112" s="354">
        <v>59.1</v>
      </c>
      <c r="BE112" s="371"/>
    </row>
    <row r="113" spans="1:57" s="256" customFormat="1">
      <c r="A113" s="284">
        <f t="shared" si="64"/>
        <v>3</v>
      </c>
      <c r="B113" s="285"/>
      <c r="C113" s="379" t="s">
        <v>125</v>
      </c>
      <c r="D113" s="375" t="s">
        <v>46</v>
      </c>
      <c r="E113" s="380">
        <v>90</v>
      </c>
      <c r="F113" s="380">
        <v>76</v>
      </c>
      <c r="G113" s="380">
        <v>53</v>
      </c>
      <c r="H113" s="289"/>
      <c r="I113" s="289"/>
      <c r="J113" s="289"/>
      <c r="K113" s="289"/>
      <c r="L113" s="289"/>
      <c r="M113" s="289"/>
      <c r="N113" s="381"/>
      <c r="O113" s="381"/>
      <c r="P113" s="289"/>
      <c r="Q113" s="289"/>
      <c r="R113" s="289"/>
      <c r="S113" s="289"/>
      <c r="T113" s="289"/>
      <c r="U113" s="289"/>
      <c r="V113" s="289"/>
      <c r="W113" s="289"/>
      <c r="X113" s="312"/>
      <c r="Y113" s="315"/>
      <c r="Z113" s="315"/>
      <c r="AA113" s="312"/>
      <c r="AB113" s="289"/>
      <c r="AC113" s="289"/>
      <c r="AD113" s="289"/>
      <c r="AE113" s="289"/>
      <c r="AF113" s="289"/>
      <c r="AG113" s="289"/>
      <c r="AH113" s="289"/>
      <c r="AI113" s="289"/>
      <c r="AJ113" s="389">
        <v>1</v>
      </c>
      <c r="AK113" s="289"/>
      <c r="AL113" s="289"/>
      <c r="AM113" s="289">
        <f t="shared" si="65"/>
        <v>1</v>
      </c>
      <c r="AN113" s="289"/>
      <c r="AO113" s="289"/>
      <c r="AP113" s="289"/>
      <c r="AQ113" s="289"/>
      <c r="AR113" s="321">
        <f t="shared" si="61"/>
        <v>1</v>
      </c>
      <c r="AS113" s="321"/>
      <c r="AT113" s="321"/>
      <c r="AU113" s="321">
        <f t="shared" si="74"/>
        <v>1</v>
      </c>
      <c r="AV113" s="322">
        <f t="shared" si="75"/>
        <v>8.5000000000000006E-2</v>
      </c>
      <c r="AW113" s="349">
        <f t="shared" si="76"/>
        <v>5.91E-2</v>
      </c>
      <c r="AX113" s="350" t="s">
        <v>55</v>
      </c>
      <c r="AY113" s="284" t="s">
        <v>126</v>
      </c>
      <c r="AZ113" s="351"/>
      <c r="BA113" s="352"/>
      <c r="BB113" s="353">
        <v>85</v>
      </c>
      <c r="BC113" s="353">
        <v>1</v>
      </c>
      <c r="BD113" s="354">
        <v>59.1</v>
      </c>
      <c r="BE113" s="371"/>
    </row>
    <row r="114" spans="1:57" s="256" customFormat="1">
      <c r="A114" s="284">
        <f t="shared" si="64"/>
        <v>4</v>
      </c>
      <c r="B114" s="285"/>
      <c r="C114" s="379" t="s">
        <v>125</v>
      </c>
      <c r="D114" s="375" t="s">
        <v>46</v>
      </c>
      <c r="E114" s="380">
        <v>237</v>
      </c>
      <c r="F114" s="380">
        <v>74</v>
      </c>
      <c r="G114" s="380">
        <v>28</v>
      </c>
      <c r="H114" s="289"/>
      <c r="I114" s="289"/>
      <c r="J114" s="289"/>
      <c r="K114" s="289"/>
      <c r="L114" s="289"/>
      <c r="M114" s="289"/>
      <c r="N114" s="381"/>
      <c r="O114" s="381"/>
      <c r="P114" s="289"/>
      <c r="Q114" s="289"/>
      <c r="R114" s="289"/>
      <c r="S114" s="289"/>
      <c r="T114" s="289"/>
      <c r="U114" s="289"/>
      <c r="V114" s="289"/>
      <c r="W114" s="289"/>
      <c r="X114" s="312"/>
      <c r="Y114" s="315"/>
      <c r="Z114" s="315"/>
      <c r="AA114" s="312"/>
      <c r="AB114" s="289"/>
      <c r="AC114" s="289"/>
      <c r="AD114" s="289"/>
      <c r="AE114" s="289"/>
      <c r="AF114" s="289"/>
      <c r="AG114" s="289"/>
      <c r="AH114" s="289"/>
      <c r="AI114" s="289"/>
      <c r="AJ114" s="389">
        <v>1</v>
      </c>
      <c r="AK114" s="289"/>
      <c r="AL114" s="289"/>
      <c r="AM114" s="289">
        <f t="shared" si="65"/>
        <v>1</v>
      </c>
      <c r="AN114" s="289"/>
      <c r="AO114" s="289"/>
      <c r="AP114" s="289"/>
      <c r="AQ114" s="289"/>
      <c r="AR114" s="321">
        <f t="shared" si="61"/>
        <v>1</v>
      </c>
      <c r="AS114" s="321"/>
      <c r="AT114" s="321"/>
      <c r="AU114" s="321">
        <f t="shared" si="74"/>
        <v>1</v>
      </c>
      <c r="AV114" s="322">
        <f t="shared" si="75"/>
        <v>8.5000000000000006E-2</v>
      </c>
      <c r="AW114" s="349">
        <f t="shared" si="76"/>
        <v>5.91E-2</v>
      </c>
      <c r="AX114" s="350" t="s">
        <v>55</v>
      </c>
      <c r="AY114" s="284" t="s">
        <v>126</v>
      </c>
      <c r="AZ114" s="351"/>
      <c r="BA114" s="352"/>
      <c r="BB114" s="353">
        <v>85</v>
      </c>
      <c r="BC114" s="353">
        <v>1</v>
      </c>
      <c r="BD114" s="354">
        <v>59.1</v>
      </c>
      <c r="BE114" s="371"/>
    </row>
    <row r="115" spans="1:57" s="256" customFormat="1">
      <c r="A115" s="284">
        <f t="shared" si="64"/>
        <v>5</v>
      </c>
      <c r="B115" s="285"/>
      <c r="C115" s="379" t="s">
        <v>125</v>
      </c>
      <c r="D115" s="375" t="s">
        <v>46</v>
      </c>
      <c r="E115" s="380">
        <v>239</v>
      </c>
      <c r="F115" s="380">
        <v>70</v>
      </c>
      <c r="G115" s="380">
        <v>53</v>
      </c>
      <c r="H115" s="289"/>
      <c r="I115" s="289"/>
      <c r="J115" s="289"/>
      <c r="K115" s="289"/>
      <c r="L115" s="289"/>
      <c r="M115" s="289"/>
      <c r="N115" s="381"/>
      <c r="O115" s="381"/>
      <c r="P115" s="289"/>
      <c r="Q115" s="289"/>
      <c r="R115" s="289"/>
      <c r="S115" s="289"/>
      <c r="T115" s="289"/>
      <c r="U115" s="289"/>
      <c r="V115" s="289"/>
      <c r="W115" s="289"/>
      <c r="X115" s="312"/>
      <c r="Y115" s="315"/>
      <c r="Z115" s="315"/>
      <c r="AA115" s="312"/>
      <c r="AB115" s="289"/>
      <c r="AC115" s="289"/>
      <c r="AD115" s="289"/>
      <c r="AE115" s="289"/>
      <c r="AF115" s="289"/>
      <c r="AG115" s="289"/>
      <c r="AH115" s="289"/>
      <c r="AI115" s="289"/>
      <c r="AJ115" s="389">
        <v>5</v>
      </c>
      <c r="AK115" s="289"/>
      <c r="AL115" s="289"/>
      <c r="AM115" s="289">
        <f t="shared" si="65"/>
        <v>5</v>
      </c>
      <c r="AN115" s="289"/>
      <c r="AO115" s="289"/>
      <c r="AP115" s="289"/>
      <c r="AQ115" s="289"/>
      <c r="AR115" s="321">
        <f t="shared" si="61"/>
        <v>5</v>
      </c>
      <c r="AS115" s="321"/>
      <c r="AT115" s="321"/>
      <c r="AU115" s="321">
        <f t="shared" si="74"/>
        <v>5</v>
      </c>
      <c r="AV115" s="322">
        <f t="shared" si="75"/>
        <v>0.42499999999999999</v>
      </c>
      <c r="AW115" s="349">
        <f t="shared" si="76"/>
        <v>0.29549999999999998</v>
      </c>
      <c r="AX115" s="350" t="s">
        <v>55</v>
      </c>
      <c r="AY115" s="284" t="s">
        <v>126</v>
      </c>
      <c r="AZ115" s="351"/>
      <c r="BA115" s="352"/>
      <c r="BB115" s="353">
        <v>85</v>
      </c>
      <c r="BC115" s="353">
        <v>1</v>
      </c>
      <c r="BD115" s="354">
        <v>59.1</v>
      </c>
      <c r="BE115" s="371"/>
    </row>
    <row r="116" spans="1:57" s="256" customFormat="1">
      <c r="A116" s="284">
        <f t="shared" si="64"/>
        <v>6</v>
      </c>
      <c r="B116" s="285"/>
      <c r="C116" s="379" t="s">
        <v>125</v>
      </c>
      <c r="D116" s="375" t="s">
        <v>46</v>
      </c>
      <c r="E116" s="380">
        <v>237</v>
      </c>
      <c r="F116" s="380">
        <v>70</v>
      </c>
      <c r="G116" s="380">
        <v>53</v>
      </c>
      <c r="H116" s="289"/>
      <c r="I116" s="289"/>
      <c r="J116" s="289"/>
      <c r="K116" s="289"/>
      <c r="L116" s="289"/>
      <c r="M116" s="289"/>
      <c r="N116" s="381"/>
      <c r="O116" s="381"/>
      <c r="P116" s="289"/>
      <c r="Q116" s="289"/>
      <c r="R116" s="289"/>
      <c r="S116" s="289"/>
      <c r="T116" s="289"/>
      <c r="U116" s="289"/>
      <c r="V116" s="289"/>
      <c r="W116" s="289"/>
      <c r="X116" s="312"/>
      <c r="Y116" s="315"/>
      <c r="Z116" s="315"/>
      <c r="AA116" s="312"/>
      <c r="AB116" s="289"/>
      <c r="AC116" s="289"/>
      <c r="AD116" s="289"/>
      <c r="AE116" s="289"/>
      <c r="AF116" s="289"/>
      <c r="AG116" s="289"/>
      <c r="AH116" s="289"/>
      <c r="AI116" s="289"/>
      <c r="AJ116" s="389">
        <v>6</v>
      </c>
      <c r="AK116" s="289"/>
      <c r="AL116" s="289"/>
      <c r="AM116" s="289">
        <f t="shared" si="65"/>
        <v>6</v>
      </c>
      <c r="AN116" s="289"/>
      <c r="AO116" s="289"/>
      <c r="AP116" s="289"/>
      <c r="AQ116" s="289"/>
      <c r="AR116" s="321">
        <f t="shared" si="61"/>
        <v>6</v>
      </c>
      <c r="AS116" s="321"/>
      <c r="AT116" s="321"/>
      <c r="AU116" s="321">
        <f t="shared" si="74"/>
        <v>6</v>
      </c>
      <c r="AV116" s="322">
        <f t="shared" si="75"/>
        <v>0.51</v>
      </c>
      <c r="AW116" s="349">
        <f t="shared" si="76"/>
        <v>0.35460000000000003</v>
      </c>
      <c r="AX116" s="350" t="s">
        <v>55</v>
      </c>
      <c r="AY116" s="284" t="s">
        <v>126</v>
      </c>
      <c r="AZ116" s="351"/>
      <c r="BA116" s="352"/>
      <c r="BB116" s="353">
        <v>85</v>
      </c>
      <c r="BC116" s="353">
        <v>1</v>
      </c>
      <c r="BD116" s="354">
        <v>59.1</v>
      </c>
      <c r="BE116" s="371"/>
    </row>
    <row r="117" spans="1:57" s="256" customFormat="1">
      <c r="A117" s="284">
        <f t="shared" si="64"/>
        <v>7</v>
      </c>
      <c r="B117" s="285"/>
      <c r="C117" s="379" t="s">
        <v>125</v>
      </c>
      <c r="D117" s="375" t="s">
        <v>46</v>
      </c>
      <c r="E117" s="380">
        <v>148</v>
      </c>
      <c r="F117" s="380">
        <v>69</v>
      </c>
      <c r="G117" s="380">
        <v>66</v>
      </c>
      <c r="H117" s="289"/>
      <c r="I117" s="289"/>
      <c r="J117" s="289"/>
      <c r="K117" s="289"/>
      <c r="L117" s="289"/>
      <c r="M117" s="289"/>
      <c r="N117" s="381"/>
      <c r="O117" s="381"/>
      <c r="P117" s="289"/>
      <c r="Q117" s="289"/>
      <c r="R117" s="289"/>
      <c r="S117" s="289"/>
      <c r="T117" s="289"/>
      <c r="U117" s="289"/>
      <c r="V117" s="289"/>
      <c r="W117" s="289"/>
      <c r="X117" s="312"/>
      <c r="Y117" s="315"/>
      <c r="Z117" s="315"/>
      <c r="AA117" s="312"/>
      <c r="AB117" s="289"/>
      <c r="AC117" s="289"/>
      <c r="AD117" s="289"/>
      <c r="AE117" s="289"/>
      <c r="AF117" s="289"/>
      <c r="AG117" s="289"/>
      <c r="AH117" s="289"/>
      <c r="AI117" s="289"/>
      <c r="AJ117" s="389">
        <v>1</v>
      </c>
      <c r="AK117" s="289"/>
      <c r="AL117" s="289"/>
      <c r="AM117" s="289">
        <f t="shared" si="65"/>
        <v>1</v>
      </c>
      <c r="AN117" s="289"/>
      <c r="AO117" s="289"/>
      <c r="AP117" s="289"/>
      <c r="AQ117" s="289"/>
      <c r="AR117" s="321">
        <f t="shared" si="61"/>
        <v>1</v>
      </c>
      <c r="AS117" s="321"/>
      <c r="AT117" s="321"/>
      <c r="AU117" s="321">
        <f t="shared" si="74"/>
        <v>1</v>
      </c>
      <c r="AV117" s="322">
        <f t="shared" si="75"/>
        <v>8.5000000000000006E-2</v>
      </c>
      <c r="AW117" s="349">
        <f t="shared" si="76"/>
        <v>5.91E-2</v>
      </c>
      <c r="AX117" s="350" t="s">
        <v>55</v>
      </c>
      <c r="AY117" s="284" t="s">
        <v>126</v>
      </c>
      <c r="AZ117" s="351"/>
      <c r="BA117" s="352"/>
      <c r="BB117" s="353">
        <v>85</v>
      </c>
      <c r="BC117" s="353">
        <v>1</v>
      </c>
      <c r="BD117" s="354">
        <v>59.1</v>
      </c>
      <c r="BE117" s="371"/>
    </row>
    <row r="118" spans="1:57" s="256" customFormat="1">
      <c r="A118" s="284">
        <f t="shared" si="64"/>
        <v>8</v>
      </c>
      <c r="B118" s="285"/>
      <c r="C118" s="379" t="s">
        <v>125</v>
      </c>
      <c r="D118" s="375" t="s">
        <v>46</v>
      </c>
      <c r="E118" s="380">
        <v>210</v>
      </c>
      <c r="F118" s="380">
        <v>61</v>
      </c>
      <c r="G118" s="380">
        <v>53</v>
      </c>
      <c r="H118" s="289"/>
      <c r="I118" s="289"/>
      <c r="J118" s="289"/>
      <c r="K118" s="289"/>
      <c r="L118" s="289"/>
      <c r="M118" s="289"/>
      <c r="N118" s="381"/>
      <c r="O118" s="381"/>
      <c r="P118" s="289"/>
      <c r="Q118" s="289"/>
      <c r="R118" s="289"/>
      <c r="S118" s="289"/>
      <c r="T118" s="289"/>
      <c r="U118" s="289"/>
      <c r="V118" s="289"/>
      <c r="W118" s="289"/>
      <c r="X118" s="312"/>
      <c r="Y118" s="315"/>
      <c r="Z118" s="315"/>
      <c r="AA118" s="312"/>
      <c r="AB118" s="289"/>
      <c r="AC118" s="289"/>
      <c r="AD118" s="289"/>
      <c r="AE118" s="289"/>
      <c r="AF118" s="289"/>
      <c r="AG118" s="289"/>
      <c r="AH118" s="289"/>
      <c r="AI118" s="289"/>
      <c r="AJ118" s="389">
        <v>6</v>
      </c>
      <c r="AK118" s="289"/>
      <c r="AL118" s="289"/>
      <c r="AM118" s="289">
        <f t="shared" si="65"/>
        <v>6</v>
      </c>
      <c r="AN118" s="289"/>
      <c r="AO118" s="289"/>
      <c r="AP118" s="289"/>
      <c r="AQ118" s="289"/>
      <c r="AR118" s="321">
        <f t="shared" si="61"/>
        <v>6</v>
      </c>
      <c r="AS118" s="321"/>
      <c r="AT118" s="321"/>
      <c r="AU118" s="321">
        <f t="shared" si="74"/>
        <v>6</v>
      </c>
      <c r="AV118" s="322">
        <f t="shared" si="75"/>
        <v>0.51</v>
      </c>
      <c r="AW118" s="349">
        <f t="shared" si="76"/>
        <v>0.35460000000000003</v>
      </c>
      <c r="AX118" s="350" t="s">
        <v>55</v>
      </c>
      <c r="AY118" s="284" t="s">
        <v>126</v>
      </c>
      <c r="AZ118" s="351"/>
      <c r="BA118" s="352"/>
      <c r="BB118" s="353">
        <v>85</v>
      </c>
      <c r="BC118" s="353">
        <v>1</v>
      </c>
      <c r="BD118" s="354">
        <v>59.1</v>
      </c>
      <c r="BE118" s="371"/>
    </row>
    <row r="119" spans="1:57" s="256" customFormat="1">
      <c r="A119" s="284">
        <f t="shared" si="64"/>
        <v>9</v>
      </c>
      <c r="B119" s="285"/>
      <c r="C119" s="379" t="s">
        <v>125</v>
      </c>
      <c r="D119" s="375" t="s">
        <v>46</v>
      </c>
      <c r="E119" s="380">
        <v>207</v>
      </c>
      <c r="F119" s="380">
        <v>61</v>
      </c>
      <c r="G119" s="380">
        <v>53</v>
      </c>
      <c r="H119" s="289"/>
      <c r="I119" s="289"/>
      <c r="J119" s="289"/>
      <c r="K119" s="289"/>
      <c r="L119" s="289"/>
      <c r="M119" s="289"/>
      <c r="N119" s="381"/>
      <c r="O119" s="381"/>
      <c r="P119" s="289"/>
      <c r="Q119" s="289"/>
      <c r="R119" s="289"/>
      <c r="S119" s="289"/>
      <c r="T119" s="289"/>
      <c r="U119" s="289"/>
      <c r="V119" s="289"/>
      <c r="W119" s="289"/>
      <c r="X119" s="312"/>
      <c r="Y119" s="315"/>
      <c r="Z119" s="315"/>
      <c r="AA119" s="312"/>
      <c r="AB119" s="289"/>
      <c r="AC119" s="289"/>
      <c r="AD119" s="289"/>
      <c r="AE119" s="289"/>
      <c r="AF119" s="289"/>
      <c r="AG119" s="289"/>
      <c r="AH119" s="289"/>
      <c r="AI119" s="289"/>
      <c r="AJ119" s="389">
        <v>6</v>
      </c>
      <c r="AK119" s="289"/>
      <c r="AL119" s="289"/>
      <c r="AM119" s="289">
        <f t="shared" si="65"/>
        <v>6</v>
      </c>
      <c r="AN119" s="289"/>
      <c r="AO119" s="289"/>
      <c r="AP119" s="289"/>
      <c r="AQ119" s="289"/>
      <c r="AR119" s="321">
        <f t="shared" si="61"/>
        <v>6</v>
      </c>
      <c r="AS119" s="321"/>
      <c r="AT119" s="321"/>
      <c r="AU119" s="321">
        <f t="shared" si="74"/>
        <v>6</v>
      </c>
      <c r="AV119" s="322">
        <f t="shared" si="75"/>
        <v>0.51</v>
      </c>
      <c r="AW119" s="349">
        <f t="shared" si="76"/>
        <v>0.35460000000000003</v>
      </c>
      <c r="AX119" s="350" t="s">
        <v>55</v>
      </c>
      <c r="AY119" s="284" t="s">
        <v>126</v>
      </c>
      <c r="AZ119" s="351"/>
      <c r="BA119" s="352"/>
      <c r="BB119" s="353">
        <v>85</v>
      </c>
      <c r="BC119" s="353">
        <v>1</v>
      </c>
      <c r="BD119" s="354">
        <v>59.1</v>
      </c>
      <c r="BE119" s="371"/>
    </row>
    <row r="120" spans="1:57" s="258" customFormat="1">
      <c r="A120" s="290"/>
      <c r="B120" s="297"/>
      <c r="C120" s="290" t="s">
        <v>51</v>
      </c>
      <c r="D120" s="292"/>
      <c r="E120" s="292"/>
      <c r="F120" s="292"/>
      <c r="G120" s="292"/>
      <c r="H120" s="298"/>
      <c r="I120" s="298"/>
      <c r="J120" s="298"/>
      <c r="K120" s="298"/>
      <c r="L120" s="298"/>
      <c r="M120" s="298"/>
      <c r="N120" s="382"/>
      <c r="O120" s="382">
        <f>L120+M120+N120</f>
        <v>0</v>
      </c>
      <c r="P120" s="298"/>
      <c r="Q120" s="298"/>
      <c r="R120" s="298"/>
      <c r="S120" s="298"/>
      <c r="T120" s="298"/>
      <c r="U120" s="298"/>
      <c r="V120" s="298"/>
      <c r="W120" s="298"/>
      <c r="X120" s="313"/>
      <c r="Y120" s="313"/>
      <c r="Z120" s="313"/>
      <c r="AA120" s="313"/>
      <c r="AB120" s="298"/>
      <c r="AC120" s="298"/>
      <c r="AD120" s="298"/>
      <c r="AE120" s="298"/>
      <c r="AF120" s="298"/>
      <c r="AG120" s="298"/>
      <c r="AH120" s="298"/>
      <c r="AI120" s="298"/>
      <c r="AJ120" s="298">
        <f>SUM(AJ111:AJ119)</f>
        <v>28</v>
      </c>
      <c r="AK120" s="298"/>
      <c r="AL120" s="298"/>
      <c r="AM120" s="298">
        <f>SUM(AM111:AM119)</f>
        <v>28</v>
      </c>
      <c r="AN120" s="298"/>
      <c r="AO120" s="298"/>
      <c r="AP120" s="298"/>
      <c r="AQ120" s="298"/>
      <c r="AR120" s="298">
        <f t="shared" si="61"/>
        <v>28</v>
      </c>
      <c r="AS120" s="298">
        <f t="shared" si="61"/>
        <v>0</v>
      </c>
      <c r="AT120" s="298">
        <f>SUM(AT111:AT119)</f>
        <v>0</v>
      </c>
      <c r="AU120" s="298">
        <f>SUM(AR120:AT120)</f>
        <v>28</v>
      </c>
      <c r="AV120" s="323">
        <f>SUM(AV111:AV119)</f>
        <v>2.38</v>
      </c>
      <c r="AW120" s="355">
        <f>SUM(AW111:AW119)</f>
        <v>1.6548000000000003</v>
      </c>
      <c r="AX120" s="362"/>
      <c r="AY120" s="362"/>
      <c r="AZ120" s="363"/>
      <c r="BA120" s="364"/>
      <c r="BB120" s="365"/>
      <c r="BC120" s="363"/>
      <c r="BD120" s="366"/>
      <c r="BE120" s="373"/>
    </row>
    <row r="121" spans="1:57" s="256" customFormat="1" ht="25.5">
      <c r="A121" s="284">
        <f t="shared" si="64"/>
        <v>1</v>
      </c>
      <c r="B121" s="285" t="s">
        <v>127</v>
      </c>
      <c r="C121" s="376" t="s">
        <v>128</v>
      </c>
      <c r="D121" s="375" t="s">
        <v>46</v>
      </c>
      <c r="E121" s="299">
        <v>205</v>
      </c>
      <c r="F121" s="299">
        <v>61</v>
      </c>
      <c r="G121" s="299">
        <v>53</v>
      </c>
      <c r="H121" s="289"/>
      <c r="I121" s="289"/>
      <c r="J121" s="289"/>
      <c r="K121" s="289"/>
      <c r="L121" s="289">
        <v>10</v>
      </c>
      <c r="M121" s="289"/>
      <c r="N121" s="383"/>
      <c r="O121" s="383">
        <f>SUM(L121:N121)</f>
        <v>10</v>
      </c>
      <c r="P121" s="289"/>
      <c r="Q121" s="289"/>
      <c r="R121" s="289"/>
      <c r="S121" s="289"/>
      <c r="T121" s="289"/>
      <c r="U121" s="289"/>
      <c r="V121" s="289"/>
      <c r="W121" s="289"/>
      <c r="X121" s="312"/>
      <c r="Y121" s="315"/>
      <c r="Z121" s="315"/>
      <c r="AA121" s="312"/>
      <c r="AB121" s="289"/>
      <c r="AC121" s="289"/>
      <c r="AD121" s="289"/>
      <c r="AE121" s="289"/>
      <c r="AF121" s="289"/>
      <c r="AG121" s="289"/>
      <c r="AH121" s="289"/>
      <c r="AI121" s="289"/>
      <c r="AJ121" s="289"/>
      <c r="AK121" s="289"/>
      <c r="AL121" s="289"/>
      <c r="AM121" s="289"/>
      <c r="AN121" s="289"/>
      <c r="AO121" s="289"/>
      <c r="AP121" s="289">
        <v>75</v>
      </c>
      <c r="AQ121" s="289">
        <f>SUM(AN121:AP121)</f>
        <v>75</v>
      </c>
      <c r="AR121" s="321">
        <f t="shared" si="61"/>
        <v>10</v>
      </c>
      <c r="AS121" s="321"/>
      <c r="AT121" s="321"/>
      <c r="AU121" s="390">
        <f>AR121+AS121+AT121</f>
        <v>10</v>
      </c>
      <c r="AV121" s="322">
        <f t="shared" ref="AV121" si="77">((AU121/BC121)*BB121)/1000</f>
        <v>0.77500000000000002</v>
      </c>
      <c r="AW121" s="349">
        <f t="shared" ref="AW121" si="78">(AU121*BD121)/1000</f>
        <v>0.77</v>
      </c>
      <c r="AX121" s="350" t="s">
        <v>55</v>
      </c>
      <c r="AY121" s="284" t="s">
        <v>129</v>
      </c>
      <c r="AZ121" s="351">
        <v>75</v>
      </c>
      <c r="BA121" s="352"/>
      <c r="BB121" s="351">
        <v>77.5</v>
      </c>
      <c r="BC121" s="351">
        <v>1</v>
      </c>
      <c r="BD121" s="367">
        <v>77</v>
      </c>
      <c r="BE121" s="371"/>
    </row>
    <row r="122" spans="1:57" s="258" customFormat="1">
      <c r="A122" s="290"/>
      <c r="B122" s="297"/>
      <c r="C122" s="290" t="s">
        <v>51</v>
      </c>
      <c r="D122" s="292"/>
      <c r="E122" s="292"/>
      <c r="F122" s="292"/>
      <c r="G122" s="292"/>
      <c r="H122" s="298"/>
      <c r="I122" s="298"/>
      <c r="J122" s="298"/>
      <c r="K122" s="298"/>
      <c r="L122" s="298">
        <f>SUM(L121)</f>
        <v>10</v>
      </c>
      <c r="M122" s="298"/>
      <c r="N122" s="382">
        <f>SUM(N121)</f>
        <v>0</v>
      </c>
      <c r="O122" s="382">
        <f>L122+M122+N122</f>
        <v>10</v>
      </c>
      <c r="P122" s="298"/>
      <c r="Q122" s="298"/>
      <c r="R122" s="298"/>
      <c r="S122" s="298"/>
      <c r="T122" s="298"/>
      <c r="U122" s="298"/>
      <c r="V122" s="298"/>
      <c r="W122" s="298"/>
      <c r="X122" s="313"/>
      <c r="Y122" s="313"/>
      <c r="Z122" s="313"/>
      <c r="AA122" s="313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>
        <f>SUM(AN121)</f>
        <v>0</v>
      </c>
      <c r="AO122" s="298">
        <f t="shared" ref="AO122:AQ122" si="79">SUM(AO121)</f>
        <v>0</v>
      </c>
      <c r="AP122" s="298">
        <f t="shared" si="79"/>
        <v>75</v>
      </c>
      <c r="AQ122" s="298">
        <f t="shared" si="79"/>
        <v>75</v>
      </c>
      <c r="AR122" s="298">
        <f t="shared" si="61"/>
        <v>10</v>
      </c>
      <c r="AS122" s="298">
        <f t="shared" si="61"/>
        <v>0</v>
      </c>
      <c r="AT122" s="298">
        <f t="shared" si="61"/>
        <v>75</v>
      </c>
      <c r="AU122" s="391">
        <f>AR122+AS122+AT122</f>
        <v>85</v>
      </c>
      <c r="AV122" s="323">
        <f>SUM(AV121)</f>
        <v>0.77500000000000002</v>
      </c>
      <c r="AW122" s="355">
        <f>SUM(AW121)</f>
        <v>0.77</v>
      </c>
      <c r="AX122" s="362"/>
      <c r="AY122" s="362"/>
      <c r="AZ122" s="363"/>
      <c r="BA122" s="364"/>
      <c r="BB122" s="365"/>
      <c r="BC122" s="363"/>
      <c r="BD122" s="366"/>
      <c r="BE122" s="373"/>
    </row>
    <row r="123" spans="1:57" s="256" customFormat="1">
      <c r="A123" s="284">
        <v>1</v>
      </c>
      <c r="B123" s="285" t="s">
        <v>130</v>
      </c>
      <c r="C123" s="286" t="s">
        <v>131</v>
      </c>
      <c r="D123" s="287" t="s">
        <v>46</v>
      </c>
      <c r="E123" s="288" t="s">
        <v>132</v>
      </c>
      <c r="F123" s="288">
        <v>77</v>
      </c>
      <c r="G123" s="288">
        <v>11</v>
      </c>
      <c r="H123" s="289"/>
      <c r="I123" s="289"/>
      <c r="J123" s="289"/>
      <c r="K123" s="289"/>
      <c r="L123" s="289"/>
      <c r="M123" s="289"/>
      <c r="N123" s="289">
        <v>3</v>
      </c>
      <c r="O123" s="289">
        <f>SUM(L123:N123)</f>
        <v>3</v>
      </c>
      <c r="P123" s="289"/>
      <c r="Q123" s="289"/>
      <c r="R123" s="289"/>
      <c r="S123" s="289"/>
      <c r="T123" s="289"/>
      <c r="U123" s="289"/>
      <c r="V123" s="289"/>
      <c r="W123" s="289"/>
      <c r="X123" s="312"/>
      <c r="Y123" s="315"/>
      <c r="Z123" s="315"/>
      <c r="AA123" s="312"/>
      <c r="AB123" s="289"/>
      <c r="AC123" s="289"/>
      <c r="AD123" s="289"/>
      <c r="AE123" s="289"/>
      <c r="AF123" s="289"/>
      <c r="AG123" s="289"/>
      <c r="AH123" s="289"/>
      <c r="AI123" s="289"/>
      <c r="AJ123" s="289"/>
      <c r="AK123" s="289"/>
      <c r="AL123" s="289"/>
      <c r="AM123" s="289"/>
      <c r="AN123" s="289"/>
      <c r="AO123" s="289"/>
      <c r="AP123" s="289"/>
      <c r="AQ123" s="289"/>
      <c r="AR123" s="321">
        <f t="shared" ref="AR123:AR141" si="80">H123+L123+P123+T123+X123+AB123+AF123+AJ123+AN123</f>
        <v>0</v>
      </c>
      <c r="AS123" s="321">
        <f t="shared" ref="AS123:AS148" si="81">I123+M123+Q123+U123+Y123+AC123+AG123+AK123+AO123</f>
        <v>0</v>
      </c>
      <c r="AT123" s="321">
        <f t="shared" ref="AT123:AT148" si="82">J123+N123+R123+V123+Z123+AD123+AH123+AL123+AP123</f>
        <v>3</v>
      </c>
      <c r="AU123" s="321">
        <f t="shared" ref="AU123:AU141" si="83">AR123+AS123+AT123</f>
        <v>3</v>
      </c>
      <c r="AV123" s="322">
        <f>((AU123/BC123)*BB123)/1000</f>
        <v>0.09</v>
      </c>
      <c r="AW123" s="349">
        <f>(AU123*BD123)/1000</f>
        <v>3.27E-2</v>
      </c>
      <c r="AX123" s="350"/>
      <c r="AY123" s="284"/>
      <c r="AZ123" s="351"/>
      <c r="BA123" s="352"/>
      <c r="BB123" s="353">
        <v>30</v>
      </c>
      <c r="BC123" s="353">
        <v>1</v>
      </c>
      <c r="BD123" s="354">
        <v>10.9</v>
      </c>
      <c r="BE123" s="371"/>
    </row>
    <row r="124" spans="1:57" s="258" customFormat="1">
      <c r="A124" s="290"/>
      <c r="B124" s="297"/>
      <c r="C124" s="290" t="s">
        <v>51</v>
      </c>
      <c r="D124" s="292"/>
      <c r="E124" s="292"/>
      <c r="F124" s="292"/>
      <c r="G124" s="292"/>
      <c r="H124" s="298"/>
      <c r="I124" s="298"/>
      <c r="J124" s="298"/>
      <c r="K124" s="298"/>
      <c r="L124" s="298"/>
      <c r="M124" s="298"/>
      <c r="N124" s="298">
        <f>SUM(N123)</f>
        <v>3</v>
      </c>
      <c r="O124" s="298">
        <f>L124+M124+N124</f>
        <v>3</v>
      </c>
      <c r="P124" s="298"/>
      <c r="Q124" s="298"/>
      <c r="R124" s="298"/>
      <c r="S124" s="298"/>
      <c r="T124" s="298"/>
      <c r="U124" s="298"/>
      <c r="V124" s="298"/>
      <c r="W124" s="298"/>
      <c r="X124" s="313"/>
      <c r="Y124" s="313"/>
      <c r="Z124" s="313"/>
      <c r="AA124" s="313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>
        <f t="shared" si="80"/>
        <v>0</v>
      </c>
      <c r="AS124" s="298">
        <f t="shared" si="81"/>
        <v>0</v>
      </c>
      <c r="AT124" s="298">
        <f t="shared" si="82"/>
        <v>3</v>
      </c>
      <c r="AU124" s="313">
        <f t="shared" si="83"/>
        <v>3</v>
      </c>
      <c r="AV124" s="323">
        <f>SUM(AV123)</f>
        <v>0.09</v>
      </c>
      <c r="AW124" s="355">
        <f>SUM(AW123)</f>
        <v>3.27E-2</v>
      </c>
      <c r="AX124" s="362"/>
      <c r="AY124" s="362"/>
      <c r="AZ124" s="363"/>
      <c r="BA124" s="364"/>
      <c r="BB124" s="365"/>
      <c r="BC124" s="363"/>
      <c r="BD124" s="366"/>
      <c r="BE124" s="373"/>
    </row>
    <row r="125" spans="1:57" s="256" customFormat="1">
      <c r="A125" s="284">
        <f>A124+1</f>
        <v>1</v>
      </c>
      <c r="B125" s="285" t="s">
        <v>133</v>
      </c>
      <c r="C125" s="286" t="s">
        <v>134</v>
      </c>
      <c r="D125" s="287" t="s">
        <v>46</v>
      </c>
      <c r="E125" s="288" t="s">
        <v>54</v>
      </c>
      <c r="F125" s="288" t="s">
        <v>54</v>
      </c>
      <c r="G125" s="288" t="s">
        <v>54</v>
      </c>
      <c r="H125" s="289"/>
      <c r="I125" s="289"/>
      <c r="J125" s="289"/>
      <c r="K125" s="289"/>
      <c r="L125" s="289"/>
      <c r="M125" s="289"/>
      <c r="N125" s="289">
        <v>134</v>
      </c>
      <c r="O125" s="289">
        <f>SUM(L125:N125)</f>
        <v>134</v>
      </c>
      <c r="P125" s="289"/>
      <c r="Q125" s="289"/>
      <c r="R125" s="289"/>
      <c r="S125" s="289"/>
      <c r="T125" s="289"/>
      <c r="U125" s="289"/>
      <c r="V125" s="289"/>
      <c r="W125" s="289"/>
      <c r="X125" s="312"/>
      <c r="Y125" s="315"/>
      <c r="Z125" s="315"/>
      <c r="AA125" s="312"/>
      <c r="AB125" s="289"/>
      <c r="AC125" s="289"/>
      <c r="AD125" s="289"/>
      <c r="AE125" s="289"/>
      <c r="AF125" s="289"/>
      <c r="AG125" s="289"/>
      <c r="AH125" s="289"/>
      <c r="AI125" s="289"/>
      <c r="AJ125" s="289"/>
      <c r="AK125" s="289"/>
      <c r="AL125" s="289"/>
      <c r="AM125" s="289"/>
      <c r="AN125" s="289"/>
      <c r="AO125" s="289"/>
      <c r="AP125" s="289"/>
      <c r="AQ125" s="289"/>
      <c r="AR125" s="321">
        <f t="shared" si="80"/>
        <v>0</v>
      </c>
      <c r="AS125" s="321">
        <f t="shared" si="81"/>
        <v>0</v>
      </c>
      <c r="AT125" s="321">
        <f t="shared" si="82"/>
        <v>134</v>
      </c>
      <c r="AU125" s="321">
        <f t="shared" si="83"/>
        <v>134</v>
      </c>
      <c r="AV125" s="322">
        <f>((AU125/BC125)*BB125)/1000</f>
        <v>8.773809523809524E-2</v>
      </c>
      <c r="AW125" s="349">
        <f>(AU125*BD125)/1000</f>
        <v>6.0300000000000006E-2</v>
      </c>
      <c r="AX125" s="350" t="s">
        <v>50</v>
      </c>
      <c r="AY125" s="284"/>
      <c r="AZ125" s="351"/>
      <c r="BA125" s="352"/>
      <c r="BB125" s="353">
        <v>55</v>
      </c>
      <c r="BC125" s="353">
        <v>84</v>
      </c>
      <c r="BD125" s="354">
        <v>0.45</v>
      </c>
      <c r="BE125" s="371"/>
    </row>
    <row r="126" spans="1:57" s="258" customFormat="1">
      <c r="A126" s="290"/>
      <c r="B126" s="297"/>
      <c r="C126" s="290" t="s">
        <v>51</v>
      </c>
      <c r="D126" s="292"/>
      <c r="E126" s="292"/>
      <c r="F126" s="292"/>
      <c r="G126" s="292"/>
      <c r="H126" s="298"/>
      <c r="I126" s="298"/>
      <c r="J126" s="298"/>
      <c r="K126" s="298"/>
      <c r="L126" s="298"/>
      <c r="M126" s="298"/>
      <c r="N126" s="298">
        <f>SUM(N125)</f>
        <v>134</v>
      </c>
      <c r="O126" s="298">
        <f>L126+M126+N126</f>
        <v>134</v>
      </c>
      <c r="P126" s="298"/>
      <c r="Q126" s="298"/>
      <c r="R126" s="298"/>
      <c r="S126" s="298"/>
      <c r="T126" s="298"/>
      <c r="U126" s="298"/>
      <c r="V126" s="298"/>
      <c r="W126" s="298"/>
      <c r="X126" s="313"/>
      <c r="Y126" s="313"/>
      <c r="Z126" s="313"/>
      <c r="AA126" s="313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>
        <f t="shared" si="80"/>
        <v>0</v>
      </c>
      <c r="AS126" s="298">
        <f t="shared" si="81"/>
        <v>0</v>
      </c>
      <c r="AT126" s="298">
        <f t="shared" si="82"/>
        <v>134</v>
      </c>
      <c r="AU126" s="313">
        <f t="shared" si="83"/>
        <v>134</v>
      </c>
      <c r="AV126" s="323">
        <f>SUM(AV125)</f>
        <v>8.773809523809524E-2</v>
      </c>
      <c r="AW126" s="355">
        <f>SUM(AW125)</f>
        <v>6.0300000000000006E-2</v>
      </c>
      <c r="AX126" s="362"/>
      <c r="AY126" s="362"/>
      <c r="AZ126" s="363"/>
      <c r="BA126" s="364"/>
      <c r="BB126" s="365"/>
      <c r="BC126" s="363"/>
      <c r="BD126" s="366"/>
      <c r="BE126" s="373"/>
    </row>
    <row r="127" spans="1:57" s="256" customFormat="1">
      <c r="A127" s="284">
        <f>A126+1</f>
        <v>1</v>
      </c>
      <c r="B127" s="285" t="s">
        <v>135</v>
      </c>
      <c r="C127" s="286" t="s">
        <v>136</v>
      </c>
      <c r="D127" s="287" t="s">
        <v>46</v>
      </c>
      <c r="E127" s="288" t="s">
        <v>54</v>
      </c>
      <c r="F127" s="288" t="s">
        <v>54</v>
      </c>
      <c r="G127" s="288" t="s">
        <v>54</v>
      </c>
      <c r="H127" s="289"/>
      <c r="I127" s="289"/>
      <c r="J127" s="289"/>
      <c r="K127" s="289"/>
      <c r="L127" s="289"/>
      <c r="M127" s="289"/>
      <c r="N127" s="289">
        <v>14409</v>
      </c>
      <c r="O127" s="289">
        <f>SUM(L127:N127)</f>
        <v>14409</v>
      </c>
      <c r="P127" s="289"/>
      <c r="Q127" s="289"/>
      <c r="R127" s="289"/>
      <c r="S127" s="289"/>
      <c r="T127" s="289"/>
      <c r="U127" s="289"/>
      <c r="V127" s="289"/>
      <c r="W127" s="289"/>
      <c r="X127" s="312"/>
      <c r="Y127" s="315"/>
      <c r="Z127" s="315"/>
      <c r="AA127" s="312"/>
      <c r="AB127" s="289"/>
      <c r="AC127" s="289"/>
      <c r="AD127" s="289"/>
      <c r="AE127" s="289"/>
      <c r="AF127" s="289"/>
      <c r="AG127" s="289"/>
      <c r="AH127" s="289"/>
      <c r="AI127" s="289"/>
      <c r="AJ127" s="289"/>
      <c r="AK127" s="289"/>
      <c r="AL127" s="289"/>
      <c r="AM127" s="289"/>
      <c r="AN127" s="289"/>
      <c r="AO127" s="289"/>
      <c r="AP127" s="289"/>
      <c r="AQ127" s="289"/>
      <c r="AR127" s="321">
        <f t="shared" si="80"/>
        <v>0</v>
      </c>
      <c r="AS127" s="321">
        <f t="shared" si="81"/>
        <v>0</v>
      </c>
      <c r="AT127" s="321">
        <f t="shared" si="82"/>
        <v>14409</v>
      </c>
      <c r="AU127" s="321">
        <f t="shared" si="83"/>
        <v>14409</v>
      </c>
      <c r="AV127" s="322">
        <f>((AU127/BC127)*BB127)/1000</f>
        <v>10.063428571428572</v>
      </c>
      <c r="AW127" s="349">
        <f>(AU127*BD127)/1000</f>
        <v>6.4840499999999999</v>
      </c>
      <c r="AX127" s="350" t="s">
        <v>50</v>
      </c>
      <c r="AY127" s="284"/>
      <c r="AZ127" s="351"/>
      <c r="BA127" s="352"/>
      <c r="BB127" s="353">
        <v>44</v>
      </c>
      <c r="BC127" s="353">
        <v>63</v>
      </c>
      <c r="BD127" s="354">
        <v>0.45</v>
      </c>
      <c r="BE127" s="371"/>
    </row>
    <row r="128" spans="1:57" s="258" customFormat="1">
      <c r="A128" s="290"/>
      <c r="B128" s="297"/>
      <c r="C128" s="290" t="s">
        <v>51</v>
      </c>
      <c r="D128" s="292"/>
      <c r="E128" s="292"/>
      <c r="F128" s="292"/>
      <c r="G128" s="292"/>
      <c r="H128" s="298"/>
      <c r="I128" s="298"/>
      <c r="J128" s="298"/>
      <c r="K128" s="298"/>
      <c r="L128" s="298"/>
      <c r="M128" s="298"/>
      <c r="N128" s="298">
        <f>SUM(N127)</f>
        <v>14409</v>
      </c>
      <c r="O128" s="298">
        <f>L128+M128+N128</f>
        <v>14409</v>
      </c>
      <c r="P128" s="298"/>
      <c r="Q128" s="298"/>
      <c r="R128" s="298"/>
      <c r="S128" s="298"/>
      <c r="T128" s="298"/>
      <c r="U128" s="298"/>
      <c r="V128" s="298"/>
      <c r="W128" s="298"/>
      <c r="X128" s="313"/>
      <c r="Y128" s="313"/>
      <c r="Z128" s="313"/>
      <c r="AA128" s="313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>
        <f t="shared" si="80"/>
        <v>0</v>
      </c>
      <c r="AS128" s="298">
        <f t="shared" si="81"/>
        <v>0</v>
      </c>
      <c r="AT128" s="298">
        <f t="shared" si="82"/>
        <v>14409</v>
      </c>
      <c r="AU128" s="313">
        <f t="shared" si="83"/>
        <v>14409</v>
      </c>
      <c r="AV128" s="323">
        <f>SUM(AV127)</f>
        <v>10.063428571428572</v>
      </c>
      <c r="AW128" s="355">
        <f>SUM(AW127)</f>
        <v>6.4840499999999999</v>
      </c>
      <c r="AX128" s="362"/>
      <c r="AY128" s="362"/>
      <c r="AZ128" s="363"/>
      <c r="BA128" s="364"/>
      <c r="BB128" s="365"/>
      <c r="BC128" s="363"/>
      <c r="BD128" s="366"/>
      <c r="BE128" s="373"/>
    </row>
    <row r="129" spans="1:57" s="256" customFormat="1">
      <c r="A129" s="284">
        <f t="shared" ref="A129:A147" si="84">A128+1</f>
        <v>1</v>
      </c>
      <c r="B129" s="285" t="s">
        <v>93</v>
      </c>
      <c r="C129" s="286" t="s">
        <v>137</v>
      </c>
      <c r="D129" s="287" t="s">
        <v>46</v>
      </c>
      <c r="E129" s="288" t="s">
        <v>75</v>
      </c>
      <c r="F129" s="288" t="s">
        <v>100</v>
      </c>
      <c r="G129" s="288" t="s">
        <v>97</v>
      </c>
      <c r="H129" s="289"/>
      <c r="I129" s="289"/>
      <c r="J129" s="289"/>
      <c r="K129" s="289"/>
      <c r="L129" s="289"/>
      <c r="M129" s="289"/>
      <c r="N129" s="289">
        <v>1402</v>
      </c>
      <c r="O129" s="289">
        <f t="shared" ref="O129:O134" si="85">SUM(L129:N129)</f>
        <v>1402</v>
      </c>
      <c r="P129" s="289"/>
      <c r="Q129" s="289"/>
      <c r="R129" s="289"/>
      <c r="S129" s="289"/>
      <c r="T129" s="289"/>
      <c r="U129" s="289"/>
      <c r="V129" s="289"/>
      <c r="W129" s="289"/>
      <c r="X129" s="312"/>
      <c r="Y129" s="315"/>
      <c r="Z129" s="315"/>
      <c r="AA129" s="312"/>
      <c r="AB129" s="289"/>
      <c r="AC129" s="289"/>
      <c r="AD129" s="289"/>
      <c r="AE129" s="289"/>
      <c r="AF129" s="289"/>
      <c r="AG129" s="289"/>
      <c r="AH129" s="289"/>
      <c r="AI129" s="289"/>
      <c r="AJ129" s="289"/>
      <c r="AK129" s="289"/>
      <c r="AL129" s="289"/>
      <c r="AM129" s="289"/>
      <c r="AN129" s="289"/>
      <c r="AO129" s="289"/>
      <c r="AP129" s="289"/>
      <c r="AQ129" s="289"/>
      <c r="AR129" s="321">
        <f t="shared" si="80"/>
        <v>0</v>
      </c>
      <c r="AS129" s="321">
        <f t="shared" si="81"/>
        <v>0</v>
      </c>
      <c r="AT129" s="321">
        <f t="shared" si="82"/>
        <v>1402</v>
      </c>
      <c r="AU129" s="321">
        <f t="shared" si="83"/>
        <v>1402</v>
      </c>
      <c r="AV129" s="322">
        <f t="shared" ref="AV129:AV134" si="86">((AU129/BC129)*BB129)/1000</f>
        <v>8.4120000000000008</v>
      </c>
      <c r="AW129" s="349">
        <f t="shared" ref="AW129:AW134" si="87">(AU129*BD129)/1000</f>
        <v>3.7854000000000001</v>
      </c>
      <c r="AX129" s="350"/>
      <c r="AY129" s="284" t="s">
        <v>138</v>
      </c>
      <c r="AZ129" s="351"/>
      <c r="BA129" s="352"/>
      <c r="BB129" s="353">
        <v>48</v>
      </c>
      <c r="BC129" s="353">
        <v>8</v>
      </c>
      <c r="BD129" s="354">
        <v>2.7</v>
      </c>
      <c r="BE129" s="371"/>
    </row>
    <row r="130" spans="1:57" s="256" customFormat="1">
      <c r="A130" s="284">
        <f t="shared" si="84"/>
        <v>2</v>
      </c>
      <c r="B130" s="285" t="s">
        <v>93</v>
      </c>
      <c r="C130" s="286" t="s">
        <v>137</v>
      </c>
      <c r="D130" s="287" t="s">
        <v>46</v>
      </c>
      <c r="E130" s="288" t="s">
        <v>139</v>
      </c>
      <c r="F130" s="288" t="s">
        <v>100</v>
      </c>
      <c r="G130" s="288" t="s">
        <v>97</v>
      </c>
      <c r="H130" s="289"/>
      <c r="I130" s="289"/>
      <c r="J130" s="289"/>
      <c r="K130" s="289"/>
      <c r="L130" s="289"/>
      <c r="M130" s="289"/>
      <c r="N130" s="289">
        <v>2367</v>
      </c>
      <c r="O130" s="289">
        <f t="shared" si="85"/>
        <v>2367</v>
      </c>
      <c r="P130" s="289"/>
      <c r="Q130" s="289"/>
      <c r="R130" s="289"/>
      <c r="S130" s="289"/>
      <c r="T130" s="289"/>
      <c r="U130" s="289"/>
      <c r="V130" s="289"/>
      <c r="W130" s="289"/>
      <c r="X130" s="312"/>
      <c r="Y130" s="315"/>
      <c r="Z130" s="315"/>
      <c r="AA130" s="312"/>
      <c r="AB130" s="289"/>
      <c r="AC130" s="289"/>
      <c r="AD130" s="289"/>
      <c r="AE130" s="289"/>
      <c r="AF130" s="289"/>
      <c r="AG130" s="289"/>
      <c r="AH130" s="289"/>
      <c r="AI130" s="289"/>
      <c r="AJ130" s="289"/>
      <c r="AK130" s="289"/>
      <c r="AL130" s="289"/>
      <c r="AM130" s="289"/>
      <c r="AN130" s="289"/>
      <c r="AO130" s="289"/>
      <c r="AP130" s="289"/>
      <c r="AQ130" s="289"/>
      <c r="AR130" s="321">
        <f t="shared" si="80"/>
        <v>0</v>
      </c>
      <c r="AS130" s="321">
        <f t="shared" si="81"/>
        <v>0</v>
      </c>
      <c r="AT130" s="321">
        <f t="shared" si="82"/>
        <v>2367</v>
      </c>
      <c r="AU130" s="321">
        <f t="shared" si="83"/>
        <v>2367</v>
      </c>
      <c r="AV130" s="322">
        <f t="shared" si="86"/>
        <v>14.202</v>
      </c>
      <c r="AW130" s="349">
        <f t="shared" si="87"/>
        <v>6.3909000000000002</v>
      </c>
      <c r="AX130" s="350"/>
      <c r="AY130" s="284" t="s">
        <v>138</v>
      </c>
      <c r="AZ130" s="351"/>
      <c r="BA130" s="352"/>
      <c r="BB130" s="353">
        <v>48</v>
      </c>
      <c r="BC130" s="353">
        <v>8</v>
      </c>
      <c r="BD130" s="354">
        <v>2.7</v>
      </c>
      <c r="BE130" s="371"/>
    </row>
    <row r="131" spans="1:57" s="256" customFormat="1">
      <c r="A131" s="284">
        <f t="shared" si="84"/>
        <v>3</v>
      </c>
      <c r="B131" s="285" t="s">
        <v>93</v>
      </c>
      <c r="C131" s="286" t="s">
        <v>137</v>
      </c>
      <c r="D131" s="287" t="s">
        <v>46</v>
      </c>
      <c r="E131" s="288" t="s">
        <v>75</v>
      </c>
      <c r="F131" s="288" t="s">
        <v>96</v>
      </c>
      <c r="G131" s="288" t="s">
        <v>97</v>
      </c>
      <c r="H131" s="289"/>
      <c r="I131" s="289"/>
      <c r="J131" s="289"/>
      <c r="K131" s="289"/>
      <c r="L131" s="289"/>
      <c r="M131" s="289"/>
      <c r="N131" s="289">
        <v>428</v>
      </c>
      <c r="O131" s="289">
        <f t="shared" si="85"/>
        <v>428</v>
      </c>
      <c r="P131" s="289"/>
      <c r="Q131" s="289"/>
      <c r="R131" s="289"/>
      <c r="S131" s="289"/>
      <c r="T131" s="289"/>
      <c r="U131" s="289"/>
      <c r="V131" s="289"/>
      <c r="W131" s="289"/>
      <c r="X131" s="312"/>
      <c r="Y131" s="315"/>
      <c r="Z131" s="315"/>
      <c r="AA131" s="312"/>
      <c r="AB131" s="289"/>
      <c r="AC131" s="289"/>
      <c r="AD131" s="289"/>
      <c r="AE131" s="289"/>
      <c r="AF131" s="289"/>
      <c r="AG131" s="289"/>
      <c r="AH131" s="289"/>
      <c r="AI131" s="289"/>
      <c r="AJ131" s="289"/>
      <c r="AK131" s="289"/>
      <c r="AL131" s="289"/>
      <c r="AM131" s="289"/>
      <c r="AN131" s="289"/>
      <c r="AO131" s="289"/>
      <c r="AP131" s="289"/>
      <c r="AQ131" s="289"/>
      <c r="AR131" s="321">
        <f t="shared" si="80"/>
        <v>0</v>
      </c>
      <c r="AS131" s="321">
        <f t="shared" si="81"/>
        <v>0</v>
      </c>
      <c r="AT131" s="321">
        <f t="shared" si="82"/>
        <v>428</v>
      </c>
      <c r="AU131" s="321">
        <f t="shared" si="83"/>
        <v>428</v>
      </c>
      <c r="AV131" s="322">
        <f t="shared" si="86"/>
        <v>2.5680000000000001</v>
      </c>
      <c r="AW131" s="349">
        <f t="shared" si="87"/>
        <v>1.1556000000000002</v>
      </c>
      <c r="AX131" s="350"/>
      <c r="AY131" s="284" t="s">
        <v>138</v>
      </c>
      <c r="AZ131" s="351"/>
      <c r="BA131" s="352"/>
      <c r="BB131" s="353">
        <v>48</v>
      </c>
      <c r="BC131" s="353">
        <v>8</v>
      </c>
      <c r="BD131" s="354">
        <v>2.7</v>
      </c>
      <c r="BE131" s="371"/>
    </row>
    <row r="132" spans="1:57" s="256" customFormat="1">
      <c r="A132" s="284">
        <f t="shared" si="84"/>
        <v>4</v>
      </c>
      <c r="B132" s="285" t="s">
        <v>93</v>
      </c>
      <c r="C132" s="286" t="s">
        <v>137</v>
      </c>
      <c r="D132" s="287" t="s">
        <v>46</v>
      </c>
      <c r="E132" s="288" t="s">
        <v>140</v>
      </c>
      <c r="F132" s="288" t="s">
        <v>96</v>
      </c>
      <c r="G132" s="288" t="s">
        <v>97</v>
      </c>
      <c r="H132" s="289"/>
      <c r="I132" s="289"/>
      <c r="J132" s="289"/>
      <c r="K132" s="289"/>
      <c r="L132" s="289"/>
      <c r="M132" s="289"/>
      <c r="N132" s="289">
        <v>326</v>
      </c>
      <c r="O132" s="289">
        <f t="shared" si="85"/>
        <v>326</v>
      </c>
      <c r="P132" s="289"/>
      <c r="Q132" s="289"/>
      <c r="R132" s="289"/>
      <c r="S132" s="289"/>
      <c r="T132" s="289"/>
      <c r="U132" s="289"/>
      <c r="V132" s="289"/>
      <c r="W132" s="289"/>
      <c r="X132" s="312"/>
      <c r="Y132" s="315"/>
      <c r="Z132" s="315"/>
      <c r="AA132" s="312"/>
      <c r="AB132" s="289"/>
      <c r="AC132" s="289"/>
      <c r="AD132" s="289"/>
      <c r="AE132" s="289"/>
      <c r="AF132" s="289"/>
      <c r="AG132" s="289"/>
      <c r="AH132" s="289"/>
      <c r="AI132" s="289"/>
      <c r="AJ132" s="289"/>
      <c r="AK132" s="289"/>
      <c r="AL132" s="289"/>
      <c r="AM132" s="289"/>
      <c r="AN132" s="289"/>
      <c r="AO132" s="289"/>
      <c r="AP132" s="289"/>
      <c r="AQ132" s="289"/>
      <c r="AR132" s="321">
        <f t="shared" si="80"/>
        <v>0</v>
      </c>
      <c r="AS132" s="321">
        <f t="shared" si="81"/>
        <v>0</v>
      </c>
      <c r="AT132" s="321">
        <f t="shared" si="82"/>
        <v>326</v>
      </c>
      <c r="AU132" s="321">
        <f t="shared" si="83"/>
        <v>326</v>
      </c>
      <c r="AV132" s="322">
        <f t="shared" si="86"/>
        <v>1.956</v>
      </c>
      <c r="AW132" s="349">
        <f t="shared" si="87"/>
        <v>0.88020000000000009</v>
      </c>
      <c r="AX132" s="350"/>
      <c r="AY132" s="284" t="s">
        <v>138</v>
      </c>
      <c r="AZ132" s="351"/>
      <c r="BA132" s="352"/>
      <c r="BB132" s="353">
        <v>48</v>
      </c>
      <c r="BC132" s="353">
        <v>8</v>
      </c>
      <c r="BD132" s="354">
        <v>2.7</v>
      </c>
      <c r="BE132" s="371"/>
    </row>
    <row r="133" spans="1:57" s="256" customFormat="1">
      <c r="A133" s="284">
        <f t="shared" si="84"/>
        <v>5</v>
      </c>
      <c r="B133" s="285" t="s">
        <v>93</v>
      </c>
      <c r="C133" s="286" t="s">
        <v>137</v>
      </c>
      <c r="D133" s="287" t="s">
        <v>46</v>
      </c>
      <c r="E133" s="288" t="s">
        <v>141</v>
      </c>
      <c r="F133" s="288" t="s">
        <v>96</v>
      </c>
      <c r="G133" s="288" t="s">
        <v>97</v>
      </c>
      <c r="H133" s="289"/>
      <c r="I133" s="289"/>
      <c r="J133" s="289"/>
      <c r="K133" s="289"/>
      <c r="L133" s="289"/>
      <c r="M133" s="289"/>
      <c r="N133" s="289">
        <v>866</v>
      </c>
      <c r="O133" s="289">
        <f t="shared" si="85"/>
        <v>866</v>
      </c>
      <c r="P133" s="289"/>
      <c r="Q133" s="289"/>
      <c r="R133" s="289"/>
      <c r="S133" s="289"/>
      <c r="T133" s="289"/>
      <c r="U133" s="289"/>
      <c r="V133" s="289"/>
      <c r="W133" s="289"/>
      <c r="X133" s="312"/>
      <c r="Y133" s="315"/>
      <c r="Z133" s="315"/>
      <c r="AA133" s="312"/>
      <c r="AB133" s="289"/>
      <c r="AC133" s="289"/>
      <c r="AD133" s="289"/>
      <c r="AE133" s="289"/>
      <c r="AF133" s="289"/>
      <c r="AG133" s="289"/>
      <c r="AH133" s="289"/>
      <c r="AI133" s="289"/>
      <c r="AJ133" s="289"/>
      <c r="AK133" s="289"/>
      <c r="AL133" s="289"/>
      <c r="AM133" s="289"/>
      <c r="AN133" s="289"/>
      <c r="AO133" s="289"/>
      <c r="AP133" s="289"/>
      <c r="AQ133" s="289"/>
      <c r="AR133" s="321">
        <f t="shared" si="80"/>
        <v>0</v>
      </c>
      <c r="AS133" s="321">
        <f t="shared" si="81"/>
        <v>0</v>
      </c>
      <c r="AT133" s="321">
        <f t="shared" si="82"/>
        <v>866</v>
      </c>
      <c r="AU133" s="321">
        <f t="shared" si="83"/>
        <v>866</v>
      </c>
      <c r="AV133" s="322">
        <f t="shared" si="86"/>
        <v>5.1959999999999997</v>
      </c>
      <c r="AW133" s="349">
        <f t="shared" si="87"/>
        <v>2.3382000000000001</v>
      </c>
      <c r="AX133" s="350"/>
      <c r="AY133" s="284" t="s">
        <v>138</v>
      </c>
      <c r="AZ133" s="351"/>
      <c r="BA133" s="352"/>
      <c r="BB133" s="353">
        <v>48</v>
      </c>
      <c r="BC133" s="353">
        <v>8</v>
      </c>
      <c r="BD133" s="354">
        <v>2.7</v>
      </c>
      <c r="BE133" s="371"/>
    </row>
    <row r="134" spans="1:57" s="256" customFormat="1">
      <c r="A134" s="284">
        <f t="shared" si="84"/>
        <v>6</v>
      </c>
      <c r="B134" s="285" t="s">
        <v>93</v>
      </c>
      <c r="C134" s="286" t="s">
        <v>137</v>
      </c>
      <c r="D134" s="287" t="s">
        <v>46</v>
      </c>
      <c r="E134" s="288" t="s">
        <v>49</v>
      </c>
      <c r="F134" s="288" t="s">
        <v>96</v>
      </c>
      <c r="G134" s="288" t="s">
        <v>97</v>
      </c>
      <c r="H134" s="289"/>
      <c r="I134" s="289"/>
      <c r="J134" s="289"/>
      <c r="K134" s="289"/>
      <c r="L134" s="289"/>
      <c r="M134" s="289"/>
      <c r="N134" s="289">
        <v>2942</v>
      </c>
      <c r="O134" s="289">
        <f t="shared" si="85"/>
        <v>2942</v>
      </c>
      <c r="P134" s="289"/>
      <c r="Q134" s="289"/>
      <c r="R134" s="289"/>
      <c r="S134" s="289"/>
      <c r="T134" s="289"/>
      <c r="U134" s="289"/>
      <c r="V134" s="289"/>
      <c r="W134" s="289"/>
      <c r="X134" s="312"/>
      <c r="Y134" s="315"/>
      <c r="Z134" s="315"/>
      <c r="AA134" s="312"/>
      <c r="AB134" s="289"/>
      <c r="AC134" s="289"/>
      <c r="AD134" s="289"/>
      <c r="AE134" s="289"/>
      <c r="AF134" s="289"/>
      <c r="AG134" s="289"/>
      <c r="AH134" s="289"/>
      <c r="AI134" s="289"/>
      <c r="AJ134" s="289"/>
      <c r="AK134" s="289"/>
      <c r="AL134" s="289"/>
      <c r="AM134" s="289"/>
      <c r="AN134" s="289"/>
      <c r="AO134" s="289"/>
      <c r="AP134" s="289"/>
      <c r="AQ134" s="289"/>
      <c r="AR134" s="321">
        <f t="shared" si="80"/>
        <v>0</v>
      </c>
      <c r="AS134" s="321">
        <f t="shared" si="81"/>
        <v>0</v>
      </c>
      <c r="AT134" s="321">
        <f t="shared" si="82"/>
        <v>2942</v>
      </c>
      <c r="AU134" s="321">
        <f t="shared" si="83"/>
        <v>2942</v>
      </c>
      <c r="AV134" s="322">
        <f t="shared" si="86"/>
        <v>17.652000000000001</v>
      </c>
      <c r="AW134" s="349">
        <f t="shared" si="87"/>
        <v>7.9434000000000005</v>
      </c>
      <c r="AX134" s="350"/>
      <c r="AY134" s="284" t="s">
        <v>138</v>
      </c>
      <c r="AZ134" s="351"/>
      <c r="BA134" s="352"/>
      <c r="BB134" s="353">
        <v>48</v>
      </c>
      <c r="BC134" s="353">
        <v>8</v>
      </c>
      <c r="BD134" s="354">
        <v>2.7</v>
      </c>
      <c r="BE134" s="371"/>
    </row>
    <row r="135" spans="1:57" s="258" customFormat="1">
      <c r="A135" s="290"/>
      <c r="B135" s="297"/>
      <c r="C135" s="290" t="s">
        <v>51</v>
      </c>
      <c r="D135" s="292"/>
      <c r="E135" s="292"/>
      <c r="F135" s="292"/>
      <c r="G135" s="292"/>
      <c r="H135" s="298"/>
      <c r="I135" s="298"/>
      <c r="J135" s="298"/>
      <c r="K135" s="298"/>
      <c r="L135" s="298"/>
      <c r="M135" s="298"/>
      <c r="N135" s="298">
        <f>SUM(N129:N134)</f>
        <v>8331</v>
      </c>
      <c r="O135" s="298">
        <f>L135+M135+N135</f>
        <v>8331</v>
      </c>
      <c r="P135" s="298"/>
      <c r="Q135" s="298"/>
      <c r="R135" s="298"/>
      <c r="S135" s="298"/>
      <c r="T135" s="298"/>
      <c r="U135" s="298"/>
      <c r="V135" s="298"/>
      <c r="W135" s="298"/>
      <c r="X135" s="313"/>
      <c r="Y135" s="313"/>
      <c r="Z135" s="313"/>
      <c r="AA135" s="313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>
        <f t="shared" si="80"/>
        <v>0</v>
      </c>
      <c r="AS135" s="298">
        <f t="shared" si="81"/>
        <v>0</v>
      </c>
      <c r="AT135" s="298">
        <f t="shared" si="82"/>
        <v>8331</v>
      </c>
      <c r="AU135" s="313">
        <f t="shared" si="83"/>
        <v>8331</v>
      </c>
      <c r="AV135" s="323">
        <f>SUM(AV129:AV134)</f>
        <v>49.986000000000004</v>
      </c>
      <c r="AW135" s="355">
        <f>SUM(AW129:AW134)</f>
        <v>22.493700000000004</v>
      </c>
      <c r="AX135" s="362"/>
      <c r="AY135" s="362"/>
      <c r="AZ135" s="363"/>
      <c r="BA135" s="364"/>
      <c r="BB135" s="365"/>
      <c r="BC135" s="363"/>
      <c r="BD135" s="366"/>
      <c r="BE135" s="373"/>
    </row>
    <row r="136" spans="1:57" s="256" customFormat="1">
      <c r="A136" s="284">
        <f t="shared" si="84"/>
        <v>1</v>
      </c>
      <c r="B136" s="285" t="s">
        <v>142</v>
      </c>
      <c r="C136" s="286" t="s">
        <v>143</v>
      </c>
      <c r="D136" s="287" t="s">
        <v>46</v>
      </c>
      <c r="E136" s="288">
        <v>3</v>
      </c>
      <c r="F136" s="288">
        <v>87</v>
      </c>
      <c r="G136" s="288">
        <v>233</v>
      </c>
      <c r="H136" s="289">
        <v>636</v>
      </c>
      <c r="I136" s="289"/>
      <c r="J136" s="289"/>
      <c r="K136" s="289">
        <f>SUM(H136:J136)</f>
        <v>636</v>
      </c>
      <c r="L136" s="289"/>
      <c r="M136" s="289"/>
      <c r="N136" s="289"/>
      <c r="O136" s="289"/>
      <c r="P136" s="289"/>
      <c r="Q136" s="289"/>
      <c r="R136" s="289"/>
      <c r="S136" s="289"/>
      <c r="T136" s="289"/>
      <c r="U136" s="289"/>
      <c r="V136" s="289"/>
      <c r="W136" s="289"/>
      <c r="X136" s="312"/>
      <c r="Y136" s="315"/>
      <c r="Z136" s="315"/>
      <c r="AA136" s="312"/>
      <c r="AB136" s="289"/>
      <c r="AC136" s="289"/>
      <c r="AD136" s="289"/>
      <c r="AE136" s="289"/>
      <c r="AF136" s="289"/>
      <c r="AG136" s="289"/>
      <c r="AH136" s="289"/>
      <c r="AI136" s="289"/>
      <c r="AJ136" s="289"/>
      <c r="AK136" s="289"/>
      <c r="AL136" s="289"/>
      <c r="AM136" s="289"/>
      <c r="AN136" s="289"/>
      <c r="AO136" s="289"/>
      <c r="AP136" s="289"/>
      <c r="AQ136" s="289"/>
      <c r="AR136" s="321">
        <f t="shared" si="80"/>
        <v>636</v>
      </c>
      <c r="AS136" s="321">
        <f t="shared" si="81"/>
        <v>0</v>
      </c>
      <c r="AT136" s="321">
        <f t="shared" si="82"/>
        <v>0</v>
      </c>
      <c r="AU136" s="321">
        <f t="shared" si="83"/>
        <v>636</v>
      </c>
      <c r="AV136" s="322">
        <f>((AU136/BC136)*BB136)/1000</f>
        <v>3.18</v>
      </c>
      <c r="AW136" s="349">
        <f>(AU136*BD136)/1000</f>
        <v>1.48824</v>
      </c>
      <c r="AX136" s="350"/>
      <c r="AY136" s="284"/>
      <c r="AZ136" s="351"/>
      <c r="BA136" s="352"/>
      <c r="BB136" s="353">
        <v>45</v>
      </c>
      <c r="BC136" s="353">
        <v>9</v>
      </c>
      <c r="BD136" s="354">
        <v>2.34</v>
      </c>
      <c r="BE136" s="371"/>
    </row>
    <row r="137" spans="1:57" s="258" customFormat="1">
      <c r="A137" s="356"/>
      <c r="B137" s="297"/>
      <c r="C137" s="290" t="s">
        <v>51</v>
      </c>
      <c r="D137" s="292"/>
      <c r="E137" s="292"/>
      <c r="F137" s="292"/>
      <c r="G137" s="292"/>
      <c r="H137" s="298">
        <f>SUM(H136)</f>
        <v>636</v>
      </c>
      <c r="I137" s="298"/>
      <c r="J137" s="298"/>
      <c r="K137" s="298">
        <f>H137+I137+J137</f>
        <v>636</v>
      </c>
      <c r="L137" s="298"/>
      <c r="M137" s="298"/>
      <c r="N137" s="298"/>
      <c r="O137" s="298"/>
      <c r="P137" s="298"/>
      <c r="Q137" s="298"/>
      <c r="R137" s="298"/>
      <c r="S137" s="298"/>
      <c r="T137" s="298"/>
      <c r="U137" s="298"/>
      <c r="V137" s="298"/>
      <c r="W137" s="298"/>
      <c r="X137" s="313"/>
      <c r="Y137" s="313"/>
      <c r="Z137" s="313"/>
      <c r="AA137" s="313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>
        <f t="shared" si="80"/>
        <v>636</v>
      </c>
      <c r="AS137" s="298">
        <f t="shared" si="81"/>
        <v>0</v>
      </c>
      <c r="AT137" s="298">
        <f t="shared" si="82"/>
        <v>0</v>
      </c>
      <c r="AU137" s="313">
        <f t="shared" si="83"/>
        <v>636</v>
      </c>
      <c r="AV137" s="323">
        <f>SUM(AV136)</f>
        <v>3.18</v>
      </c>
      <c r="AW137" s="355">
        <f>SUM(AW136)</f>
        <v>1.48824</v>
      </c>
      <c r="AX137" s="362"/>
      <c r="AY137" s="362"/>
      <c r="AZ137" s="363"/>
      <c r="BA137" s="364"/>
      <c r="BB137" s="365"/>
      <c r="BC137" s="363"/>
      <c r="BD137" s="366"/>
      <c r="BE137" s="373"/>
    </row>
    <row r="138" spans="1:57" s="256" customFormat="1">
      <c r="A138" s="284">
        <f t="shared" si="84"/>
        <v>1</v>
      </c>
      <c r="B138" s="394">
        <v>51.25</v>
      </c>
      <c r="C138" s="286" t="s">
        <v>144</v>
      </c>
      <c r="D138" s="287" t="s">
        <v>46</v>
      </c>
      <c r="E138" s="288" t="s">
        <v>145</v>
      </c>
      <c r="F138" s="288">
        <v>80</v>
      </c>
      <c r="G138" s="288" t="s">
        <v>146</v>
      </c>
      <c r="H138" s="289">
        <v>36</v>
      </c>
      <c r="I138" s="289"/>
      <c r="J138" s="289"/>
      <c r="K138" s="289">
        <f>SUM(H138:J138)</f>
        <v>36</v>
      </c>
      <c r="L138" s="289"/>
      <c r="M138" s="289"/>
      <c r="N138" s="289"/>
      <c r="O138" s="289"/>
      <c r="P138" s="289"/>
      <c r="Q138" s="289"/>
      <c r="R138" s="289"/>
      <c r="S138" s="289"/>
      <c r="T138" s="289"/>
      <c r="U138" s="289"/>
      <c r="V138" s="289"/>
      <c r="W138" s="289"/>
      <c r="X138" s="312"/>
      <c r="Y138" s="315"/>
      <c r="Z138" s="315"/>
      <c r="AA138" s="312"/>
      <c r="AB138" s="289"/>
      <c r="AC138" s="289"/>
      <c r="AD138" s="289"/>
      <c r="AE138" s="289"/>
      <c r="AF138" s="289"/>
      <c r="AG138" s="289"/>
      <c r="AH138" s="289"/>
      <c r="AI138" s="289"/>
      <c r="AJ138" s="289"/>
      <c r="AK138" s="289"/>
      <c r="AL138" s="289"/>
      <c r="AM138" s="289"/>
      <c r="AN138" s="289"/>
      <c r="AO138" s="289"/>
      <c r="AP138" s="289"/>
      <c r="AQ138" s="289"/>
      <c r="AR138" s="321">
        <f t="shared" si="80"/>
        <v>36</v>
      </c>
      <c r="AS138" s="321">
        <f t="shared" si="81"/>
        <v>0</v>
      </c>
      <c r="AT138" s="321">
        <f t="shared" si="82"/>
        <v>0</v>
      </c>
      <c r="AU138" s="321">
        <f t="shared" si="83"/>
        <v>36</v>
      </c>
      <c r="AV138" s="322">
        <f>((AU138/BC138)*BB138)/1000</f>
        <v>0.86399999999999999</v>
      </c>
      <c r="AW138" s="349">
        <f>(AU138*BD138)/1000</f>
        <v>0.52560000000000007</v>
      </c>
      <c r="AX138" s="350"/>
      <c r="AY138" s="284"/>
      <c r="AZ138" s="351"/>
      <c r="BA138" s="352"/>
      <c r="BB138" s="353">
        <v>24</v>
      </c>
      <c r="BC138" s="353">
        <v>1</v>
      </c>
      <c r="BD138" s="354">
        <v>14.6</v>
      </c>
      <c r="BE138" s="371"/>
    </row>
    <row r="139" spans="1:57" s="256" customFormat="1">
      <c r="A139" s="284">
        <f t="shared" si="84"/>
        <v>2</v>
      </c>
      <c r="B139" s="394">
        <v>51.25</v>
      </c>
      <c r="C139" s="286" t="s">
        <v>144</v>
      </c>
      <c r="D139" s="287" t="s">
        <v>46</v>
      </c>
      <c r="E139" s="288" t="s">
        <v>147</v>
      </c>
      <c r="F139" s="288">
        <v>80</v>
      </c>
      <c r="G139" s="288" t="s">
        <v>146</v>
      </c>
      <c r="H139" s="289">
        <v>9</v>
      </c>
      <c r="I139" s="289"/>
      <c r="J139" s="289"/>
      <c r="K139" s="289">
        <f>SUM(H139:J139)</f>
        <v>9</v>
      </c>
      <c r="L139" s="289"/>
      <c r="M139" s="289"/>
      <c r="N139" s="289"/>
      <c r="O139" s="289"/>
      <c r="P139" s="289"/>
      <c r="Q139" s="289"/>
      <c r="R139" s="289"/>
      <c r="S139" s="289"/>
      <c r="T139" s="289"/>
      <c r="U139" s="289"/>
      <c r="V139" s="289"/>
      <c r="W139" s="289"/>
      <c r="X139" s="312"/>
      <c r="Y139" s="315"/>
      <c r="Z139" s="315"/>
      <c r="AA139" s="312"/>
      <c r="AB139" s="289"/>
      <c r="AC139" s="289"/>
      <c r="AD139" s="289"/>
      <c r="AE139" s="289"/>
      <c r="AF139" s="289"/>
      <c r="AG139" s="289"/>
      <c r="AH139" s="289"/>
      <c r="AI139" s="289"/>
      <c r="AJ139" s="289"/>
      <c r="AK139" s="289"/>
      <c r="AL139" s="289"/>
      <c r="AM139" s="289"/>
      <c r="AN139" s="289"/>
      <c r="AO139" s="289"/>
      <c r="AP139" s="289"/>
      <c r="AQ139" s="289"/>
      <c r="AR139" s="321">
        <f t="shared" si="80"/>
        <v>9</v>
      </c>
      <c r="AS139" s="321">
        <f t="shared" si="81"/>
        <v>0</v>
      </c>
      <c r="AT139" s="321">
        <f t="shared" si="82"/>
        <v>0</v>
      </c>
      <c r="AU139" s="321">
        <f t="shared" si="83"/>
        <v>9</v>
      </c>
      <c r="AV139" s="322">
        <f>((AU139/BC139)*BB139)/1000</f>
        <v>0.216</v>
      </c>
      <c r="AW139" s="349">
        <f>(AU139*BD139)/1000</f>
        <v>0.13140000000000002</v>
      </c>
      <c r="AX139" s="350"/>
      <c r="AY139" s="284"/>
      <c r="AZ139" s="351"/>
      <c r="BA139" s="352"/>
      <c r="BB139" s="353">
        <v>24</v>
      </c>
      <c r="BC139" s="353">
        <v>1</v>
      </c>
      <c r="BD139" s="354">
        <v>14.6</v>
      </c>
      <c r="BE139" s="371"/>
    </row>
    <row r="140" spans="1:57" s="258" customFormat="1">
      <c r="A140" s="290"/>
      <c r="B140" s="297"/>
      <c r="C140" s="290" t="s">
        <v>51</v>
      </c>
      <c r="D140" s="292"/>
      <c r="E140" s="292"/>
      <c r="F140" s="292"/>
      <c r="G140" s="292"/>
      <c r="H140" s="298">
        <f>SUM(H138:H139)</f>
        <v>45</v>
      </c>
      <c r="I140" s="298"/>
      <c r="J140" s="298"/>
      <c r="K140" s="298">
        <f>H140+I140+J140</f>
        <v>45</v>
      </c>
      <c r="L140" s="298"/>
      <c r="M140" s="298"/>
      <c r="N140" s="298"/>
      <c r="O140" s="298"/>
      <c r="P140" s="298"/>
      <c r="Q140" s="298"/>
      <c r="R140" s="298"/>
      <c r="S140" s="298"/>
      <c r="T140" s="298"/>
      <c r="U140" s="298"/>
      <c r="V140" s="298"/>
      <c r="W140" s="298"/>
      <c r="X140" s="313"/>
      <c r="Y140" s="313"/>
      <c r="Z140" s="313"/>
      <c r="AA140" s="313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>
        <f t="shared" si="80"/>
        <v>45</v>
      </c>
      <c r="AS140" s="298">
        <f t="shared" si="81"/>
        <v>0</v>
      </c>
      <c r="AT140" s="298">
        <f t="shared" si="82"/>
        <v>0</v>
      </c>
      <c r="AU140" s="313">
        <f t="shared" si="83"/>
        <v>45</v>
      </c>
      <c r="AV140" s="323">
        <f>SUM(AV138:AV139)</f>
        <v>1.08</v>
      </c>
      <c r="AW140" s="355">
        <f>SUM(AW138:AW139)</f>
        <v>0.65700000000000003</v>
      </c>
      <c r="AX140" s="362"/>
      <c r="AY140" s="362"/>
      <c r="AZ140" s="363"/>
      <c r="BA140" s="364"/>
      <c r="BB140" s="365"/>
      <c r="BC140" s="363"/>
      <c r="BD140" s="366"/>
      <c r="BE140" s="373"/>
    </row>
    <row r="141" spans="1:57" s="256" customFormat="1">
      <c r="A141" s="284">
        <f t="shared" si="84"/>
        <v>1</v>
      </c>
      <c r="B141" s="285"/>
      <c r="C141" s="374" t="s">
        <v>148</v>
      </c>
      <c r="D141" s="287" t="s">
        <v>46</v>
      </c>
      <c r="E141" s="375">
        <v>35</v>
      </c>
      <c r="F141" s="375">
        <v>82</v>
      </c>
      <c r="G141" s="375"/>
      <c r="H141" s="289"/>
      <c r="I141" s="289"/>
      <c r="J141" s="289"/>
      <c r="K141" s="289"/>
      <c r="L141" s="289"/>
      <c r="M141" s="289"/>
      <c r="N141" s="289"/>
      <c r="O141" s="289"/>
      <c r="P141" s="289"/>
      <c r="Q141" s="289"/>
      <c r="R141" s="289"/>
      <c r="S141" s="289"/>
      <c r="T141" s="289"/>
      <c r="U141" s="289"/>
      <c r="V141" s="289"/>
      <c r="W141" s="289"/>
      <c r="X141" s="321"/>
      <c r="Y141" s="321"/>
      <c r="Z141" s="321"/>
      <c r="AA141" s="321"/>
      <c r="AB141" s="289"/>
      <c r="AC141" s="289"/>
      <c r="AD141" s="289"/>
      <c r="AE141" s="289"/>
      <c r="AF141" s="289">
        <v>1567</v>
      </c>
      <c r="AG141" s="289"/>
      <c r="AH141" s="289"/>
      <c r="AI141" s="289">
        <f>AF141+AG141+AH141</f>
        <v>1567</v>
      </c>
      <c r="AJ141" s="289"/>
      <c r="AK141" s="289"/>
      <c r="AL141" s="289"/>
      <c r="AM141" s="289"/>
      <c r="AN141" s="289"/>
      <c r="AO141" s="289"/>
      <c r="AP141" s="289"/>
      <c r="AQ141" s="289"/>
      <c r="AR141" s="321">
        <f t="shared" si="80"/>
        <v>1567</v>
      </c>
      <c r="AS141" s="321">
        <f t="shared" si="81"/>
        <v>0</v>
      </c>
      <c r="AT141" s="321">
        <f t="shared" si="82"/>
        <v>0</v>
      </c>
      <c r="AU141" s="321">
        <f t="shared" si="83"/>
        <v>1567</v>
      </c>
      <c r="AV141" s="322">
        <f>((AU141/BC141)*BB141)/1000</f>
        <v>0.21763888888888888</v>
      </c>
      <c r="AW141" s="349">
        <f>(AU141*BD141)/1000</f>
        <v>0.21762496000000001</v>
      </c>
      <c r="AX141" s="284"/>
      <c r="AY141" s="284"/>
      <c r="AZ141" s="351"/>
      <c r="BA141" s="352"/>
      <c r="BB141" s="392">
        <v>55</v>
      </c>
      <c r="BC141" s="351">
        <v>396</v>
      </c>
      <c r="BD141" s="367">
        <v>0.13888</v>
      </c>
      <c r="BE141" s="371"/>
    </row>
    <row r="142" spans="1:57" s="258" customFormat="1">
      <c r="A142" s="290"/>
      <c r="B142" s="297"/>
      <c r="C142" s="290" t="s">
        <v>51</v>
      </c>
      <c r="D142" s="292"/>
      <c r="E142" s="292"/>
      <c r="F142" s="292"/>
      <c r="G142" s="292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298"/>
      <c r="V142" s="298"/>
      <c r="W142" s="298"/>
      <c r="X142" s="313"/>
      <c r="Y142" s="313"/>
      <c r="Z142" s="313"/>
      <c r="AA142" s="313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>
        <f>SUM(AR141)</f>
        <v>1567</v>
      </c>
      <c r="AS142" s="298">
        <f t="shared" si="81"/>
        <v>0</v>
      </c>
      <c r="AT142" s="298">
        <f t="shared" si="82"/>
        <v>0</v>
      </c>
      <c r="AU142" s="313">
        <f>SUM(AU141)</f>
        <v>1567</v>
      </c>
      <c r="AV142" s="323">
        <f>SUM(AV141)</f>
        <v>0.21763888888888888</v>
      </c>
      <c r="AW142" s="355">
        <f>SUM(AW141)</f>
        <v>0.21762496000000001</v>
      </c>
      <c r="AX142" s="362"/>
      <c r="AY142" s="362"/>
      <c r="AZ142" s="363"/>
      <c r="BA142" s="364"/>
      <c r="BB142" s="365"/>
      <c r="BC142" s="363"/>
      <c r="BD142" s="366"/>
      <c r="BE142" s="373"/>
    </row>
    <row r="143" spans="1:57" s="256" customFormat="1">
      <c r="A143" s="284">
        <f t="shared" si="84"/>
        <v>1</v>
      </c>
      <c r="B143" s="395">
        <v>51.966999999999999</v>
      </c>
      <c r="C143" s="286" t="s">
        <v>149</v>
      </c>
      <c r="D143" s="287" t="s">
        <v>46</v>
      </c>
      <c r="E143" s="288">
        <v>2</v>
      </c>
      <c r="F143" s="288">
        <v>66</v>
      </c>
      <c r="G143" s="288">
        <v>11</v>
      </c>
      <c r="H143" s="289"/>
      <c r="I143" s="289"/>
      <c r="J143" s="289"/>
      <c r="K143" s="289"/>
      <c r="L143" s="289"/>
      <c r="M143" s="289"/>
      <c r="N143" s="289"/>
      <c r="O143" s="289"/>
      <c r="P143" s="289"/>
      <c r="Q143" s="289"/>
      <c r="R143" s="289"/>
      <c r="S143" s="289"/>
      <c r="T143" s="289"/>
      <c r="U143" s="289"/>
      <c r="V143" s="289"/>
      <c r="W143" s="289"/>
      <c r="X143" s="312">
        <v>3</v>
      </c>
      <c r="Y143" s="315"/>
      <c r="Z143" s="315"/>
      <c r="AA143" s="312">
        <f>SUM(X143:Z143)</f>
        <v>3</v>
      </c>
      <c r="AB143" s="289"/>
      <c r="AC143" s="289"/>
      <c r="AD143" s="289"/>
      <c r="AE143" s="289"/>
      <c r="AF143" s="289"/>
      <c r="AG143" s="289"/>
      <c r="AH143" s="289"/>
      <c r="AI143" s="289"/>
      <c r="AJ143" s="289"/>
      <c r="AK143" s="289"/>
      <c r="AL143" s="289"/>
      <c r="AM143" s="289"/>
      <c r="AN143" s="289"/>
      <c r="AO143" s="289"/>
      <c r="AP143" s="289"/>
      <c r="AQ143" s="289"/>
      <c r="AR143" s="321">
        <f t="shared" ref="AR143:AR148" si="88">H143+L143+P143+T143+X143+AB143+AF143+AJ143+AN143</f>
        <v>3</v>
      </c>
      <c r="AS143" s="321">
        <f t="shared" si="81"/>
        <v>0</v>
      </c>
      <c r="AT143" s="321">
        <f t="shared" si="82"/>
        <v>0</v>
      </c>
      <c r="AU143" s="321">
        <f t="shared" ref="AU143:AU148" si="89">AR143+AS143+AT143</f>
        <v>3</v>
      </c>
      <c r="AV143" s="322">
        <f t="shared" ref="AV143:AV147" si="90">((AU143/BC143)*BB143)/1000</f>
        <v>2.6785714285714286E-3</v>
      </c>
      <c r="AW143" s="349">
        <f t="shared" ref="AW143:AW147" si="91">(AU143*BD143)/1000</f>
        <v>1.2000000000000001E-3</v>
      </c>
      <c r="AX143" s="350"/>
      <c r="AY143" s="284"/>
      <c r="AZ143" s="351"/>
      <c r="BA143" s="352"/>
      <c r="BB143" s="353">
        <v>50</v>
      </c>
      <c r="BC143" s="353">
        <v>56</v>
      </c>
      <c r="BD143" s="354">
        <v>0.4</v>
      </c>
      <c r="BE143" s="371"/>
    </row>
    <row r="144" spans="1:57" s="256" customFormat="1">
      <c r="A144" s="284">
        <f t="shared" si="84"/>
        <v>2</v>
      </c>
      <c r="B144" s="395">
        <v>51.966999999999999</v>
      </c>
      <c r="C144" s="286" t="s">
        <v>149</v>
      </c>
      <c r="D144" s="287" t="s">
        <v>46</v>
      </c>
      <c r="E144" s="288">
        <v>1</v>
      </c>
      <c r="F144" s="288">
        <v>71</v>
      </c>
      <c r="G144" s="288">
        <v>33</v>
      </c>
      <c r="H144" s="289"/>
      <c r="I144" s="289"/>
      <c r="J144" s="289"/>
      <c r="K144" s="289"/>
      <c r="L144" s="289"/>
      <c r="M144" s="289"/>
      <c r="N144" s="289"/>
      <c r="O144" s="289"/>
      <c r="P144" s="289"/>
      <c r="Q144" s="289"/>
      <c r="R144" s="289"/>
      <c r="S144" s="289"/>
      <c r="T144" s="289"/>
      <c r="U144" s="289"/>
      <c r="V144" s="289"/>
      <c r="W144" s="289"/>
      <c r="X144" s="312">
        <v>1</v>
      </c>
      <c r="Y144" s="315"/>
      <c r="Z144" s="315"/>
      <c r="AA144" s="312">
        <f>SUM(X144:Z144)</f>
        <v>1</v>
      </c>
      <c r="AB144" s="289"/>
      <c r="AC144" s="289"/>
      <c r="AD144" s="289"/>
      <c r="AE144" s="289"/>
      <c r="AF144" s="289"/>
      <c r="AG144" s="289"/>
      <c r="AH144" s="289"/>
      <c r="AI144" s="289"/>
      <c r="AJ144" s="289"/>
      <c r="AK144" s="289"/>
      <c r="AL144" s="289"/>
      <c r="AM144" s="289"/>
      <c r="AN144" s="289"/>
      <c r="AO144" s="289"/>
      <c r="AP144" s="289"/>
      <c r="AQ144" s="289"/>
      <c r="AR144" s="321">
        <f t="shared" si="88"/>
        <v>1</v>
      </c>
      <c r="AS144" s="321">
        <f t="shared" si="81"/>
        <v>0</v>
      </c>
      <c r="AT144" s="321">
        <f t="shared" si="82"/>
        <v>0</v>
      </c>
      <c r="AU144" s="321">
        <f t="shared" si="89"/>
        <v>1</v>
      </c>
      <c r="AV144" s="322">
        <f t="shared" si="90"/>
        <v>8.9285714285714283E-4</v>
      </c>
      <c r="AW144" s="349">
        <f t="shared" si="91"/>
        <v>4.0000000000000002E-4</v>
      </c>
      <c r="AX144" s="350"/>
      <c r="AY144" s="284"/>
      <c r="AZ144" s="351"/>
      <c r="BA144" s="352"/>
      <c r="BB144" s="353">
        <v>50</v>
      </c>
      <c r="BC144" s="353">
        <v>56</v>
      </c>
      <c r="BD144" s="354">
        <v>0.4</v>
      </c>
      <c r="BE144" s="371"/>
    </row>
    <row r="145" spans="1:57" s="256" customFormat="1">
      <c r="A145" s="284">
        <f t="shared" si="84"/>
        <v>3</v>
      </c>
      <c r="B145" s="395">
        <v>51.966999999999999</v>
      </c>
      <c r="C145" s="286" t="s">
        <v>149</v>
      </c>
      <c r="D145" s="287" t="s">
        <v>46</v>
      </c>
      <c r="E145" s="288">
        <v>3</v>
      </c>
      <c r="F145" s="288">
        <v>71</v>
      </c>
      <c r="G145" s="288">
        <v>33</v>
      </c>
      <c r="H145" s="289"/>
      <c r="I145" s="289"/>
      <c r="J145" s="289"/>
      <c r="K145" s="289"/>
      <c r="L145" s="289"/>
      <c r="M145" s="289"/>
      <c r="N145" s="289"/>
      <c r="O145" s="289"/>
      <c r="P145" s="289"/>
      <c r="Q145" s="289"/>
      <c r="R145" s="289"/>
      <c r="S145" s="289"/>
      <c r="T145" s="289"/>
      <c r="U145" s="289"/>
      <c r="V145" s="289"/>
      <c r="W145" s="289"/>
      <c r="X145" s="312">
        <v>20</v>
      </c>
      <c r="Y145" s="315"/>
      <c r="Z145" s="315"/>
      <c r="AA145" s="312">
        <f>SUM(X145:Z145)</f>
        <v>20</v>
      </c>
      <c r="AB145" s="289"/>
      <c r="AC145" s="289"/>
      <c r="AD145" s="289"/>
      <c r="AE145" s="289"/>
      <c r="AF145" s="289"/>
      <c r="AG145" s="289"/>
      <c r="AH145" s="289"/>
      <c r="AI145" s="289"/>
      <c r="AJ145" s="289"/>
      <c r="AK145" s="289"/>
      <c r="AL145" s="289"/>
      <c r="AM145" s="289"/>
      <c r="AN145" s="289"/>
      <c r="AO145" s="289"/>
      <c r="AP145" s="289"/>
      <c r="AQ145" s="289"/>
      <c r="AR145" s="321">
        <f t="shared" si="88"/>
        <v>20</v>
      </c>
      <c r="AS145" s="321">
        <f t="shared" si="81"/>
        <v>0</v>
      </c>
      <c r="AT145" s="321">
        <f t="shared" si="82"/>
        <v>0</v>
      </c>
      <c r="AU145" s="321">
        <f t="shared" si="89"/>
        <v>20</v>
      </c>
      <c r="AV145" s="322">
        <f t="shared" si="90"/>
        <v>1.7857142857142856E-2</v>
      </c>
      <c r="AW145" s="349">
        <f t="shared" si="91"/>
        <v>8.0000000000000002E-3</v>
      </c>
      <c r="AX145" s="350"/>
      <c r="AY145" s="284"/>
      <c r="AZ145" s="351"/>
      <c r="BA145" s="352"/>
      <c r="BB145" s="353">
        <v>50</v>
      </c>
      <c r="BC145" s="353">
        <v>56</v>
      </c>
      <c r="BD145" s="354">
        <v>0.4</v>
      </c>
      <c r="BE145" s="371"/>
    </row>
    <row r="146" spans="1:57" s="256" customFormat="1">
      <c r="A146" s="284">
        <f t="shared" si="84"/>
        <v>4</v>
      </c>
      <c r="B146" s="395">
        <v>51.966999999999999</v>
      </c>
      <c r="C146" s="286" t="s">
        <v>149</v>
      </c>
      <c r="D146" s="287" t="s">
        <v>46</v>
      </c>
      <c r="E146" s="288">
        <v>3</v>
      </c>
      <c r="F146" s="288">
        <v>72</v>
      </c>
      <c r="G146" s="288">
        <v>33</v>
      </c>
      <c r="H146" s="289"/>
      <c r="I146" s="289"/>
      <c r="J146" s="289"/>
      <c r="K146" s="289"/>
      <c r="L146" s="289"/>
      <c r="M146" s="289"/>
      <c r="N146" s="289"/>
      <c r="O146" s="289"/>
      <c r="P146" s="289"/>
      <c r="Q146" s="289"/>
      <c r="R146" s="289"/>
      <c r="S146" s="289"/>
      <c r="T146" s="289"/>
      <c r="U146" s="289"/>
      <c r="V146" s="289"/>
      <c r="W146" s="289"/>
      <c r="X146" s="312">
        <v>31</v>
      </c>
      <c r="Y146" s="315"/>
      <c r="Z146" s="315"/>
      <c r="AA146" s="312">
        <f>SUM(X146:Z146)</f>
        <v>31</v>
      </c>
      <c r="AB146" s="289"/>
      <c r="AC146" s="289"/>
      <c r="AD146" s="289"/>
      <c r="AE146" s="289"/>
      <c r="AF146" s="289"/>
      <c r="AG146" s="289"/>
      <c r="AH146" s="289"/>
      <c r="AI146" s="289"/>
      <c r="AJ146" s="289"/>
      <c r="AK146" s="289"/>
      <c r="AL146" s="289"/>
      <c r="AM146" s="289"/>
      <c r="AN146" s="289"/>
      <c r="AO146" s="289"/>
      <c r="AP146" s="289"/>
      <c r="AQ146" s="289"/>
      <c r="AR146" s="321">
        <f t="shared" si="88"/>
        <v>31</v>
      </c>
      <c r="AS146" s="321">
        <f t="shared" si="81"/>
        <v>0</v>
      </c>
      <c r="AT146" s="321">
        <f t="shared" si="82"/>
        <v>0</v>
      </c>
      <c r="AU146" s="321">
        <f t="shared" si="89"/>
        <v>31</v>
      </c>
      <c r="AV146" s="322">
        <f t="shared" si="90"/>
        <v>2.7678571428571431E-2</v>
      </c>
      <c r="AW146" s="349">
        <f t="shared" si="91"/>
        <v>1.24E-2</v>
      </c>
      <c r="AX146" s="350"/>
      <c r="AY146" s="284"/>
      <c r="AZ146" s="351"/>
      <c r="BA146" s="352"/>
      <c r="BB146" s="353">
        <v>50</v>
      </c>
      <c r="BC146" s="353">
        <v>56</v>
      </c>
      <c r="BD146" s="354">
        <v>0.4</v>
      </c>
      <c r="BE146" s="371"/>
    </row>
    <row r="147" spans="1:57" s="256" customFormat="1">
      <c r="A147" s="284">
        <f t="shared" si="84"/>
        <v>5</v>
      </c>
      <c r="B147" s="395">
        <v>51.966999999999999</v>
      </c>
      <c r="C147" s="286" t="s">
        <v>149</v>
      </c>
      <c r="D147" s="287" t="s">
        <v>46</v>
      </c>
      <c r="E147" s="288">
        <v>2</v>
      </c>
      <c r="F147" s="288">
        <v>74</v>
      </c>
      <c r="G147" s="288">
        <v>33</v>
      </c>
      <c r="H147" s="289"/>
      <c r="I147" s="289"/>
      <c r="J147" s="289"/>
      <c r="K147" s="289"/>
      <c r="L147" s="289"/>
      <c r="M147" s="289"/>
      <c r="N147" s="289"/>
      <c r="O147" s="289"/>
      <c r="P147" s="289"/>
      <c r="Q147" s="289"/>
      <c r="R147" s="289"/>
      <c r="S147" s="289"/>
      <c r="T147" s="289"/>
      <c r="U147" s="289"/>
      <c r="V147" s="289"/>
      <c r="W147" s="289"/>
      <c r="X147" s="312">
        <v>1</v>
      </c>
      <c r="Y147" s="315"/>
      <c r="Z147" s="315"/>
      <c r="AA147" s="312">
        <f>SUM(X147:Z147)</f>
        <v>1</v>
      </c>
      <c r="AB147" s="289"/>
      <c r="AC147" s="289"/>
      <c r="AD147" s="289"/>
      <c r="AE147" s="289"/>
      <c r="AF147" s="289"/>
      <c r="AG147" s="289"/>
      <c r="AH147" s="289"/>
      <c r="AI147" s="289"/>
      <c r="AJ147" s="289"/>
      <c r="AK147" s="289"/>
      <c r="AL147" s="289"/>
      <c r="AM147" s="289"/>
      <c r="AN147" s="289"/>
      <c r="AO147" s="289"/>
      <c r="AP147" s="289"/>
      <c r="AQ147" s="289"/>
      <c r="AR147" s="321">
        <f t="shared" si="88"/>
        <v>1</v>
      </c>
      <c r="AS147" s="321">
        <f t="shared" si="81"/>
        <v>0</v>
      </c>
      <c r="AT147" s="321">
        <f t="shared" si="82"/>
        <v>0</v>
      </c>
      <c r="AU147" s="321">
        <f t="shared" si="89"/>
        <v>1</v>
      </c>
      <c r="AV147" s="322">
        <f t="shared" si="90"/>
        <v>8.9285714285714283E-4</v>
      </c>
      <c r="AW147" s="349">
        <f t="shared" si="91"/>
        <v>4.0000000000000002E-4</v>
      </c>
      <c r="AX147" s="350"/>
      <c r="AY147" s="284"/>
      <c r="AZ147" s="351"/>
      <c r="BA147" s="352"/>
      <c r="BB147" s="353">
        <v>50</v>
      </c>
      <c r="BC147" s="353">
        <v>56</v>
      </c>
      <c r="BD147" s="354">
        <v>0.4</v>
      </c>
      <c r="BE147" s="371"/>
    </row>
    <row r="148" spans="1:57" s="257" customFormat="1">
      <c r="A148" s="290"/>
      <c r="B148" s="291"/>
      <c r="C148" s="290" t="s">
        <v>51</v>
      </c>
      <c r="D148" s="292"/>
      <c r="E148" s="292"/>
      <c r="F148" s="292"/>
      <c r="G148" s="292"/>
      <c r="H148" s="298"/>
      <c r="I148" s="298"/>
      <c r="J148" s="298"/>
      <c r="K148" s="298"/>
      <c r="L148" s="293"/>
      <c r="M148" s="293"/>
      <c r="N148" s="298"/>
      <c r="O148" s="298"/>
      <c r="P148" s="298"/>
      <c r="Q148" s="298"/>
      <c r="R148" s="298"/>
      <c r="S148" s="298"/>
      <c r="T148" s="298"/>
      <c r="U148" s="298"/>
      <c r="V148" s="298"/>
      <c r="W148" s="298"/>
      <c r="X148" s="313">
        <f>SUM(X143:X147)</f>
        <v>56</v>
      </c>
      <c r="Y148" s="313"/>
      <c r="Z148" s="313"/>
      <c r="AA148" s="313">
        <f>X148+Y148+Z148</f>
        <v>56</v>
      </c>
      <c r="AB148" s="293"/>
      <c r="AC148" s="293"/>
      <c r="AD148" s="293"/>
      <c r="AE148" s="293"/>
      <c r="AF148" s="298"/>
      <c r="AG148" s="298"/>
      <c r="AH148" s="298"/>
      <c r="AI148" s="298"/>
      <c r="AJ148" s="293"/>
      <c r="AK148" s="293"/>
      <c r="AL148" s="293"/>
      <c r="AM148" s="293"/>
      <c r="AN148" s="293"/>
      <c r="AO148" s="293"/>
      <c r="AP148" s="293"/>
      <c r="AQ148" s="293"/>
      <c r="AR148" s="293">
        <f t="shared" si="88"/>
        <v>56</v>
      </c>
      <c r="AS148" s="293">
        <f t="shared" si="81"/>
        <v>0</v>
      </c>
      <c r="AT148" s="293">
        <f t="shared" si="82"/>
        <v>0</v>
      </c>
      <c r="AU148" s="313">
        <f t="shared" si="89"/>
        <v>56</v>
      </c>
      <c r="AV148" s="323">
        <f>SUM(AV143:AV147)</f>
        <v>0.05</v>
      </c>
      <c r="AW148" s="355">
        <f>SUM(AW143:AW147)</f>
        <v>2.24E-2</v>
      </c>
      <c r="AX148" s="356"/>
      <c r="AY148" s="356"/>
      <c r="AZ148" s="357"/>
      <c r="BA148" s="358"/>
      <c r="BB148" s="359"/>
      <c r="BC148" s="357"/>
      <c r="BD148" s="360"/>
      <c r="BE148" s="372"/>
    </row>
    <row r="149" spans="1:57" s="260" customFormat="1" ht="19.5" customHeight="1">
      <c r="A149" s="396"/>
      <c r="B149" s="397"/>
      <c r="C149" s="396" t="s">
        <v>150</v>
      </c>
      <c r="D149" s="397"/>
      <c r="E149" s="397"/>
      <c r="F149" s="397"/>
      <c r="G149" s="397"/>
      <c r="H149" s="398"/>
      <c r="I149" s="398"/>
      <c r="J149" s="398"/>
      <c r="K149" s="398"/>
      <c r="L149" s="401"/>
      <c r="M149" s="401"/>
      <c r="N149" s="401"/>
      <c r="O149" s="401"/>
      <c r="P149" s="401"/>
      <c r="Q149" s="401"/>
      <c r="R149" s="401"/>
      <c r="S149" s="401"/>
      <c r="T149" s="401"/>
      <c r="U149" s="401"/>
      <c r="V149" s="401"/>
      <c r="W149" s="401"/>
      <c r="X149" s="401"/>
      <c r="Y149" s="401"/>
      <c r="Z149" s="401"/>
      <c r="AA149" s="401"/>
      <c r="AB149" s="401"/>
      <c r="AC149" s="401"/>
      <c r="AD149" s="401"/>
      <c r="AE149" s="401"/>
      <c r="AF149" s="401"/>
      <c r="AG149" s="401"/>
      <c r="AH149" s="401"/>
      <c r="AI149" s="401"/>
      <c r="AJ149" s="401"/>
      <c r="AK149" s="401"/>
      <c r="AL149" s="401"/>
      <c r="AM149" s="401"/>
      <c r="AN149" s="401"/>
      <c r="AO149" s="401"/>
      <c r="AP149" s="401"/>
      <c r="AQ149" s="401"/>
      <c r="AR149" s="401"/>
      <c r="AS149" s="401"/>
      <c r="AT149" s="401"/>
      <c r="AU149" s="401"/>
      <c r="AV149" s="402">
        <f>SUM(AV14:AV148)/2</f>
        <v>429.9909052803215</v>
      </c>
      <c r="AW149" s="402">
        <f>SUM(AW14:AW148)/2</f>
        <v>295.56345675999978</v>
      </c>
      <c r="AX149" s="411"/>
      <c r="AY149" s="412"/>
      <c r="AZ149" s="413"/>
      <c r="BA149" s="413"/>
      <c r="BB149" s="397"/>
      <c r="BC149" s="397"/>
      <c r="BD149" s="397"/>
      <c r="BE149" s="411"/>
    </row>
    <row r="152" spans="1:57">
      <c r="AU152" s="403"/>
    </row>
    <row r="153" spans="1:57">
      <c r="AU153" s="403" t="s">
        <v>151</v>
      </c>
      <c r="AV153" s="404">
        <f>AV149</f>
        <v>429.9909052803215</v>
      </c>
      <c r="AW153" s="404">
        <f>AW149</f>
        <v>295.56345675999978</v>
      </c>
    </row>
    <row r="154" spans="1:57">
      <c r="AU154" s="403" t="s">
        <v>152</v>
      </c>
      <c r="AV154" s="264">
        <f>'Кл.БП-СВ-ТР. доп.'!AV40</f>
        <v>43.531906249999999</v>
      </c>
      <c r="AW154" s="264">
        <f>'Кл.БП-СВ-ТР. доп.'!AW40</f>
        <v>27.146311000000004</v>
      </c>
    </row>
    <row r="155" spans="1:57">
      <c r="AU155" s="405" t="s">
        <v>153</v>
      </c>
      <c r="AV155" s="406">
        <f>SUM(AV153:AV154)</f>
        <v>473.52281153032152</v>
      </c>
      <c r="AW155" s="406">
        <f>SUM(AW153:AW154)</f>
        <v>322.70976775999981</v>
      </c>
    </row>
    <row r="156" spans="1:57">
      <c r="AU156" s="403" t="s">
        <v>154</v>
      </c>
      <c r="AV156" s="407">
        <f>'АСП-СВ-ТР. доп.'!AV12</f>
        <v>1.7000000000000002</v>
      </c>
      <c r="AW156" s="407">
        <f>'АСП-СВ-ТР. доп.'!AW12</f>
        <v>1.5</v>
      </c>
    </row>
    <row r="157" spans="1:57">
      <c r="AU157" s="403" t="s">
        <v>155</v>
      </c>
      <c r="AV157" s="407">
        <f>'АСП-ВВС-ТР. доп.'!X22</f>
        <v>6.9730000000000016</v>
      </c>
      <c r="AW157" s="407">
        <f>'АСП-ВВС-ТР. доп.'!Y22</f>
        <v>3.9249999999999998</v>
      </c>
    </row>
    <row r="158" spans="1:57" s="261" customFormat="1">
      <c r="A158" s="399"/>
      <c r="B158" s="400"/>
      <c r="AU158" s="405" t="s">
        <v>156</v>
      </c>
      <c r="AV158" s="406">
        <f>SUM(AV156:AV157)</f>
        <v>8.6730000000000018</v>
      </c>
      <c r="AW158" s="406">
        <f>SUM(AW156:AW157)</f>
        <v>5.4249999999999998</v>
      </c>
    </row>
    <row r="159" spans="1:57">
      <c r="AU159" s="405" t="s">
        <v>157</v>
      </c>
      <c r="AV159" s="407"/>
      <c r="AW159" s="407"/>
    </row>
    <row r="160" spans="1:57">
      <c r="AU160" s="405" t="s">
        <v>158</v>
      </c>
      <c r="AV160" s="407">
        <f>'МорскиБП-ВМС-ТР. доп.'!AF27</f>
        <v>23.646388888888893</v>
      </c>
      <c r="AW160" s="407">
        <f>'МорскиБП-ВМС-ТР. доп.'!AG27</f>
        <v>18.294700000000002</v>
      </c>
    </row>
    <row r="161" spans="1:49" s="261" customFormat="1" ht="15.75">
      <c r="A161" s="399"/>
      <c r="B161" s="400"/>
      <c r="AU161" s="408" t="s">
        <v>159</v>
      </c>
      <c r="AV161" s="409">
        <f>AV155+AV158+AV159+AV160</f>
        <v>505.84220041921043</v>
      </c>
      <c r="AW161" s="409">
        <f>AW155+AW158+AW159+AW160</f>
        <v>346.4294677599998</v>
      </c>
    </row>
    <row r="162" spans="1:49" s="261" customFormat="1">
      <c r="A162" s="399"/>
      <c r="B162" s="400"/>
      <c r="AU162" s="403"/>
      <c r="AV162" s="406"/>
      <c r="AW162" s="406"/>
    </row>
    <row r="163" spans="1:49" s="261" customFormat="1">
      <c r="A163" s="399"/>
      <c r="B163" s="400"/>
      <c r="AU163" s="403"/>
      <c r="AV163" s="406"/>
      <c r="AW163" s="406"/>
    </row>
    <row r="164" spans="1:49">
      <c r="AU164" s="410"/>
      <c r="AV164" s="407"/>
      <c r="AW164" s="407"/>
    </row>
    <row r="165" spans="1:49">
      <c r="AU165" s="410"/>
      <c r="AV165" s="407"/>
      <c r="AW165" s="407"/>
    </row>
    <row r="166" spans="1:49">
      <c r="AU166" s="410"/>
      <c r="AV166" s="407"/>
      <c r="AW166" s="407"/>
    </row>
  </sheetData>
  <mergeCells count="36">
    <mergeCell ref="BE3:BE7"/>
    <mergeCell ref="H3:K5"/>
    <mergeCell ref="L3:O5"/>
    <mergeCell ref="P3:S5"/>
    <mergeCell ref="T3:W5"/>
    <mergeCell ref="X3:AA5"/>
    <mergeCell ref="AB3:AE5"/>
    <mergeCell ref="AF3:AI5"/>
    <mergeCell ref="AJ3:AM5"/>
    <mergeCell ref="AN3:AQ5"/>
    <mergeCell ref="AR3:AW5"/>
    <mergeCell ref="AZ6:AZ7"/>
    <mergeCell ref="BA6:BA7"/>
    <mergeCell ref="BB6:BB7"/>
    <mergeCell ref="BC6:BC7"/>
    <mergeCell ref="BD3:BD7"/>
    <mergeCell ref="G3:G7"/>
    <mergeCell ref="AV6:AV7"/>
    <mergeCell ref="AW6:AW7"/>
    <mergeCell ref="AX3:AX7"/>
    <mergeCell ref="AY3:AY7"/>
    <mergeCell ref="AB6:AE6"/>
    <mergeCell ref="AF6:AI6"/>
    <mergeCell ref="AJ6:AM6"/>
    <mergeCell ref="AN6:AQ6"/>
    <mergeCell ref="AR6:AU6"/>
    <mergeCell ref="H6:K6"/>
    <mergeCell ref="L6:O6"/>
    <mergeCell ref="P6:S6"/>
    <mergeCell ref="T6:W6"/>
    <mergeCell ref="X6:AA6"/>
    <mergeCell ref="A3:A7"/>
    <mergeCell ref="B3:B7"/>
    <mergeCell ref="D3:D7"/>
    <mergeCell ref="E3:E7"/>
    <mergeCell ref="F3:F7"/>
  </mergeCells>
  <printOptions horizontalCentered="1"/>
  <pageMargins left="0.39370078740157483" right="0.39370078740157483" top="1.2204724409448819" bottom="0.47244094488188981" header="0.31496062992125984" footer="0.23622047244094491"/>
  <pageSetup paperSize="9" scale="70" firstPageNumber="3" pageOrder="overThenDown" orientation="landscape" useFirstPageNumber="1" r:id="rId1"/>
  <headerFooter scaleWithDoc="0" alignWithMargins="0">
    <oddFooter>&amp;L&amp;A&amp;CСписък 2 излишни ОБВВПИ към 01.01.2023 г.&amp;R&amp;"Times New Roman"&amp;10&amp;P</oddFooter>
  </headerFooter>
  <colBreaks count="4" manualBreakCount="4">
    <brk id="14" max="146" man="1"/>
    <brk id="33" max="146" man="1"/>
    <brk id="41" max="146" man="1"/>
    <brk id="48" max="1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2065187536243"/>
  </sheetPr>
  <dimension ref="A1:BE40"/>
  <sheetViews>
    <sheetView view="pageBreakPreview" zoomScaleNormal="100" zoomScaleSheetLayoutView="10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4" sqref="H4"/>
    </sheetView>
  </sheetViews>
  <sheetFormatPr defaultColWidth="9" defaultRowHeight="12.75"/>
  <cols>
    <col min="1" max="1" width="4.140625" style="199" customWidth="1"/>
    <col min="2" max="2" width="12.140625" style="199" customWidth="1"/>
    <col min="3" max="3" width="26.5703125" style="194" customWidth="1"/>
    <col min="4" max="4" width="5" style="200" customWidth="1"/>
    <col min="5" max="5" width="5" style="199" customWidth="1"/>
    <col min="6" max="6" width="4.5703125" style="199" customWidth="1"/>
    <col min="7" max="7" width="7.42578125" style="201" customWidth="1"/>
    <col min="8" max="8" width="7.28515625" style="200" customWidth="1"/>
    <col min="9" max="10" width="4.7109375" style="200" customWidth="1"/>
    <col min="11" max="11" width="7.7109375" style="200" customWidth="1"/>
    <col min="12" max="13" width="4.7109375" style="200" customWidth="1"/>
    <col min="14" max="14" width="5.7109375" style="200" customWidth="1"/>
    <col min="15" max="15" width="5.28515625" style="200" customWidth="1"/>
    <col min="16" max="21" width="4.7109375" style="200" customWidth="1"/>
    <col min="22" max="22" width="5.85546875" style="200" customWidth="1"/>
    <col min="23" max="23" width="7.140625" style="200" customWidth="1"/>
    <col min="24" max="31" width="4.7109375" style="200" customWidth="1"/>
    <col min="32" max="32" width="5.5703125" style="200" customWidth="1"/>
    <col min="33" max="34" width="4.7109375" style="200" customWidth="1"/>
    <col min="35" max="36" width="5.5703125" style="200" customWidth="1"/>
    <col min="37" max="37" width="4.7109375" style="200" customWidth="1"/>
    <col min="38" max="39" width="5.5703125" style="200" customWidth="1"/>
    <col min="40" max="41" width="4.7109375" style="200" customWidth="1"/>
    <col min="42" max="42" width="6.28515625" style="200" customWidth="1"/>
    <col min="43" max="43" width="6" style="200" customWidth="1"/>
    <col min="44" max="44" width="7.7109375" style="202" customWidth="1"/>
    <col min="45" max="45" width="6.7109375" style="202" customWidth="1"/>
    <col min="46" max="46" width="10.42578125" style="202" customWidth="1"/>
    <col min="47" max="47" width="9.5703125" style="202" customWidth="1"/>
    <col min="48" max="48" width="9.7109375" style="202" customWidth="1"/>
    <col min="49" max="49" width="10.28515625" style="202" customWidth="1"/>
    <col min="50" max="50" width="4.5703125" style="202" customWidth="1"/>
    <col min="51" max="51" width="7.5703125" style="202" customWidth="1"/>
    <col min="52" max="52" width="5.85546875" style="202" customWidth="1"/>
    <col min="53" max="53" width="6.140625" style="202" customWidth="1"/>
    <col min="54" max="54" width="6" style="202" customWidth="1"/>
    <col min="55" max="55" width="6.28515625" style="202" customWidth="1"/>
    <col min="56" max="56" width="8.28515625" style="202" customWidth="1"/>
    <col min="57" max="57" width="10.42578125" style="203" customWidth="1"/>
    <col min="58" max="121" width="8.85546875" style="202"/>
    <col min="122" max="122" width="4.140625" style="202" customWidth="1"/>
    <col min="123" max="123" width="12.140625" style="202" customWidth="1"/>
    <col min="124" max="124" width="26.5703125" style="202" customWidth="1"/>
    <col min="125" max="126" width="5" style="202" customWidth="1"/>
    <col min="127" max="127" width="4.5703125" style="202" customWidth="1"/>
    <col min="128" max="128" width="7.42578125" style="202" customWidth="1"/>
    <col min="129" max="129" width="7.28515625" style="202" customWidth="1"/>
    <col min="130" max="131" width="4.7109375" style="202" customWidth="1"/>
    <col min="132" max="132" width="7.7109375" style="202" customWidth="1"/>
    <col min="133" max="134" width="4.7109375" style="202" customWidth="1"/>
    <col min="135" max="135" width="5.7109375" style="202" customWidth="1"/>
    <col min="136" max="136" width="5.28515625" style="202" customWidth="1"/>
    <col min="137" max="142" width="4.7109375" style="202" customWidth="1"/>
    <col min="143" max="143" width="5.85546875" style="202" customWidth="1"/>
    <col min="144" max="144" width="7.140625" style="202" customWidth="1"/>
    <col min="145" max="152" width="4.7109375" style="202" customWidth="1"/>
    <col min="153" max="153" width="5.5703125" style="202" customWidth="1"/>
    <col min="154" max="155" width="4.7109375" style="202" customWidth="1"/>
    <col min="156" max="157" width="5.5703125" style="202" customWidth="1"/>
    <col min="158" max="158" width="4.7109375" style="202" customWidth="1"/>
    <col min="159" max="160" width="5.5703125" style="202" customWidth="1"/>
    <col min="161" max="162" width="4.7109375" style="202" customWidth="1"/>
    <col min="163" max="163" width="6.28515625" style="202" customWidth="1"/>
    <col min="164" max="164" width="6" style="202" customWidth="1"/>
    <col min="165" max="165" width="7.7109375" style="202" customWidth="1"/>
    <col min="166" max="166" width="6.7109375" style="202" customWidth="1"/>
    <col min="167" max="167" width="10.42578125" style="202" customWidth="1"/>
    <col min="168" max="168" width="9.5703125" style="202" customWidth="1"/>
    <col min="169" max="169" width="9.7109375" style="202" customWidth="1"/>
    <col min="170" max="170" width="8.28515625" style="202" customWidth="1"/>
    <col min="171" max="171" width="4.5703125" style="202" customWidth="1"/>
    <col min="172" max="172" width="7.5703125" style="202" customWidth="1"/>
    <col min="173" max="173" width="5.85546875" style="202" customWidth="1"/>
    <col min="174" max="174" width="6.140625" style="202" customWidth="1"/>
    <col min="175" max="175" width="6" style="202" customWidth="1"/>
    <col min="176" max="176" width="6.28515625" style="202" customWidth="1"/>
    <col min="177" max="177" width="8.28515625" style="202" customWidth="1"/>
    <col min="178" max="178" width="10.42578125" style="202" customWidth="1"/>
    <col min="179" max="377" width="8.85546875" style="202"/>
    <col min="378" max="378" width="4.140625" style="202" customWidth="1"/>
    <col min="379" max="379" width="12.140625" style="202" customWidth="1"/>
    <col min="380" max="380" width="26.5703125" style="202" customWidth="1"/>
    <col min="381" max="382" width="5" style="202" customWidth="1"/>
    <col min="383" max="383" width="4.5703125" style="202" customWidth="1"/>
    <col min="384" max="384" width="7.42578125" style="202" customWidth="1"/>
    <col min="385" max="385" width="7.28515625" style="202" customWidth="1"/>
    <col min="386" max="387" width="4.7109375" style="202" customWidth="1"/>
    <col min="388" max="388" width="7.7109375" style="202" customWidth="1"/>
    <col min="389" max="390" width="4.7109375" style="202" customWidth="1"/>
    <col min="391" max="391" width="5.7109375" style="202" customWidth="1"/>
    <col min="392" max="392" width="5.28515625" style="202" customWidth="1"/>
    <col min="393" max="398" width="4.7109375" style="202" customWidth="1"/>
    <col min="399" max="399" width="5.85546875" style="202" customWidth="1"/>
    <col min="400" max="400" width="7.140625" style="202" customWidth="1"/>
    <col min="401" max="408" width="4.7109375" style="202" customWidth="1"/>
    <col min="409" max="409" width="5.5703125" style="202" customWidth="1"/>
    <col min="410" max="411" width="4.7109375" style="202" customWidth="1"/>
    <col min="412" max="413" width="5.5703125" style="202" customWidth="1"/>
    <col min="414" max="414" width="4.7109375" style="202" customWidth="1"/>
    <col min="415" max="416" width="5.5703125" style="202" customWidth="1"/>
    <col min="417" max="418" width="4.7109375" style="202" customWidth="1"/>
    <col min="419" max="419" width="6.28515625" style="202" customWidth="1"/>
    <col min="420" max="420" width="6" style="202" customWidth="1"/>
    <col min="421" max="421" width="7.7109375" style="202" customWidth="1"/>
    <col min="422" max="422" width="6.7109375" style="202" customWidth="1"/>
    <col min="423" max="423" width="10.42578125" style="202" customWidth="1"/>
    <col min="424" max="424" width="9.5703125" style="202" customWidth="1"/>
    <col min="425" max="425" width="9.7109375" style="202" customWidth="1"/>
    <col min="426" max="426" width="8.28515625" style="202" customWidth="1"/>
    <col min="427" max="427" width="4.5703125" style="202" customWidth="1"/>
    <col min="428" max="428" width="7.5703125" style="202" customWidth="1"/>
    <col min="429" max="429" width="5.85546875" style="202" customWidth="1"/>
    <col min="430" max="430" width="6.140625" style="202" customWidth="1"/>
    <col min="431" max="431" width="6" style="202" customWidth="1"/>
    <col min="432" max="432" width="6.28515625" style="202" customWidth="1"/>
    <col min="433" max="433" width="8.28515625" style="202" customWidth="1"/>
    <col min="434" max="434" width="10.42578125" style="202" customWidth="1"/>
    <col min="435" max="633" width="8.85546875" style="202"/>
    <col min="634" max="634" width="4.140625" style="202" customWidth="1"/>
    <col min="635" max="635" width="12.140625" style="202" customWidth="1"/>
    <col min="636" max="636" width="26.5703125" style="202" customWidth="1"/>
    <col min="637" max="638" width="5" style="202" customWidth="1"/>
    <col min="639" max="639" width="4.5703125" style="202" customWidth="1"/>
    <col min="640" max="640" width="7.42578125" style="202" customWidth="1"/>
    <col min="641" max="641" width="7.28515625" style="202" customWidth="1"/>
    <col min="642" max="643" width="4.7109375" style="202" customWidth="1"/>
    <col min="644" max="644" width="7.7109375" style="202" customWidth="1"/>
    <col min="645" max="646" width="4.7109375" style="202" customWidth="1"/>
    <col min="647" max="647" width="5.7109375" style="202" customWidth="1"/>
    <col min="648" max="648" width="5.28515625" style="202" customWidth="1"/>
    <col min="649" max="654" width="4.7109375" style="202" customWidth="1"/>
    <col min="655" max="655" width="5.85546875" style="202" customWidth="1"/>
    <col min="656" max="656" width="7.140625" style="202" customWidth="1"/>
    <col min="657" max="664" width="4.7109375" style="202" customWidth="1"/>
    <col min="665" max="665" width="5.5703125" style="202" customWidth="1"/>
    <col min="666" max="667" width="4.7109375" style="202" customWidth="1"/>
    <col min="668" max="669" width="5.5703125" style="202" customWidth="1"/>
    <col min="670" max="670" width="4.7109375" style="202" customWidth="1"/>
    <col min="671" max="672" width="5.5703125" style="202" customWidth="1"/>
    <col min="673" max="674" width="4.7109375" style="202" customWidth="1"/>
    <col min="675" max="675" width="6.28515625" style="202" customWidth="1"/>
    <col min="676" max="676" width="6" style="202" customWidth="1"/>
    <col min="677" max="677" width="7.7109375" style="202" customWidth="1"/>
    <col min="678" max="678" width="6.7109375" style="202" customWidth="1"/>
    <col min="679" max="679" width="10.42578125" style="202" customWidth="1"/>
    <col min="680" max="680" width="9.5703125" style="202" customWidth="1"/>
    <col min="681" max="681" width="9.7109375" style="202" customWidth="1"/>
    <col min="682" max="682" width="8.28515625" style="202" customWidth="1"/>
    <col min="683" max="683" width="4.5703125" style="202" customWidth="1"/>
    <col min="684" max="684" width="7.5703125" style="202" customWidth="1"/>
    <col min="685" max="685" width="5.85546875" style="202" customWidth="1"/>
    <col min="686" max="686" width="6.140625" style="202" customWidth="1"/>
    <col min="687" max="687" width="6" style="202" customWidth="1"/>
    <col min="688" max="688" width="6.28515625" style="202" customWidth="1"/>
    <col min="689" max="689" width="8.28515625" style="202" customWidth="1"/>
    <col min="690" max="690" width="10.42578125" style="202" customWidth="1"/>
    <col min="691" max="889" width="8.85546875" style="202"/>
    <col min="890" max="890" width="4.140625" style="202" customWidth="1"/>
    <col min="891" max="891" width="12.140625" style="202" customWidth="1"/>
    <col min="892" max="892" width="26.5703125" style="202" customWidth="1"/>
    <col min="893" max="894" width="5" style="202" customWidth="1"/>
    <col min="895" max="895" width="4.5703125" style="202" customWidth="1"/>
    <col min="896" max="896" width="7.42578125" style="202" customWidth="1"/>
    <col min="897" max="897" width="7.28515625" style="202" customWidth="1"/>
    <col min="898" max="899" width="4.7109375" style="202" customWidth="1"/>
    <col min="900" max="900" width="7.7109375" style="202" customWidth="1"/>
    <col min="901" max="902" width="4.7109375" style="202" customWidth="1"/>
    <col min="903" max="903" width="5.7109375" style="202" customWidth="1"/>
    <col min="904" max="904" width="5.28515625" style="202" customWidth="1"/>
    <col min="905" max="910" width="4.7109375" style="202" customWidth="1"/>
    <col min="911" max="911" width="5.85546875" style="202" customWidth="1"/>
    <col min="912" max="912" width="7.140625" style="202" customWidth="1"/>
    <col min="913" max="920" width="4.7109375" style="202" customWidth="1"/>
    <col min="921" max="921" width="5.5703125" style="202" customWidth="1"/>
    <col min="922" max="923" width="4.7109375" style="202" customWidth="1"/>
    <col min="924" max="925" width="5.5703125" style="202" customWidth="1"/>
    <col min="926" max="926" width="4.7109375" style="202" customWidth="1"/>
    <col min="927" max="928" width="5.5703125" style="202" customWidth="1"/>
    <col min="929" max="930" width="4.7109375" style="202" customWidth="1"/>
    <col min="931" max="931" width="6.28515625" style="202" customWidth="1"/>
    <col min="932" max="932" width="6" style="202" customWidth="1"/>
    <col min="933" max="933" width="7.7109375" style="202" customWidth="1"/>
    <col min="934" max="934" width="6.7109375" style="202" customWidth="1"/>
    <col min="935" max="935" width="10.42578125" style="202" customWidth="1"/>
    <col min="936" max="936" width="9.5703125" style="202" customWidth="1"/>
    <col min="937" max="937" width="9.7109375" style="202" customWidth="1"/>
    <col min="938" max="938" width="8.28515625" style="202" customWidth="1"/>
    <col min="939" max="939" width="4.5703125" style="202" customWidth="1"/>
    <col min="940" max="940" width="7.5703125" style="202" customWidth="1"/>
    <col min="941" max="941" width="5.85546875" style="202" customWidth="1"/>
    <col min="942" max="942" width="6.140625" style="202" customWidth="1"/>
    <col min="943" max="943" width="6" style="202" customWidth="1"/>
    <col min="944" max="944" width="6.28515625" style="202" customWidth="1"/>
    <col min="945" max="945" width="8.28515625" style="202" customWidth="1"/>
    <col min="946" max="946" width="10.42578125" style="202" customWidth="1"/>
    <col min="947" max="1145" width="8.85546875" style="202"/>
    <col min="1146" max="1146" width="4.140625" style="202" customWidth="1"/>
    <col min="1147" max="1147" width="12.140625" style="202" customWidth="1"/>
    <col min="1148" max="1148" width="26.5703125" style="202" customWidth="1"/>
    <col min="1149" max="1150" width="5" style="202" customWidth="1"/>
    <col min="1151" max="1151" width="4.5703125" style="202" customWidth="1"/>
    <col min="1152" max="1152" width="7.42578125" style="202" customWidth="1"/>
    <col min="1153" max="1153" width="7.28515625" style="202" customWidth="1"/>
    <col min="1154" max="1155" width="4.7109375" style="202" customWidth="1"/>
    <col min="1156" max="1156" width="7.7109375" style="202" customWidth="1"/>
    <col min="1157" max="1158" width="4.7109375" style="202" customWidth="1"/>
    <col min="1159" max="1159" width="5.7109375" style="202" customWidth="1"/>
    <col min="1160" max="1160" width="5.28515625" style="202" customWidth="1"/>
    <col min="1161" max="1166" width="4.7109375" style="202" customWidth="1"/>
    <col min="1167" max="1167" width="5.85546875" style="202" customWidth="1"/>
    <col min="1168" max="1168" width="7.140625" style="202" customWidth="1"/>
    <col min="1169" max="1176" width="4.7109375" style="202" customWidth="1"/>
    <col min="1177" max="1177" width="5.5703125" style="202" customWidth="1"/>
    <col min="1178" max="1179" width="4.7109375" style="202" customWidth="1"/>
    <col min="1180" max="1181" width="5.5703125" style="202" customWidth="1"/>
    <col min="1182" max="1182" width="4.7109375" style="202" customWidth="1"/>
    <col min="1183" max="1184" width="5.5703125" style="202" customWidth="1"/>
    <col min="1185" max="1186" width="4.7109375" style="202" customWidth="1"/>
    <col min="1187" max="1187" width="6.28515625" style="202" customWidth="1"/>
    <col min="1188" max="1188" width="6" style="202" customWidth="1"/>
    <col min="1189" max="1189" width="7.7109375" style="202" customWidth="1"/>
    <col min="1190" max="1190" width="6.7109375" style="202" customWidth="1"/>
    <col min="1191" max="1191" width="10.42578125" style="202" customWidth="1"/>
    <col min="1192" max="1192" width="9.5703125" style="202" customWidth="1"/>
    <col min="1193" max="1193" width="9.7109375" style="202" customWidth="1"/>
    <col min="1194" max="1194" width="8.28515625" style="202" customWidth="1"/>
    <col min="1195" max="1195" width="4.5703125" style="202" customWidth="1"/>
    <col min="1196" max="1196" width="7.5703125" style="202" customWidth="1"/>
    <col min="1197" max="1197" width="5.85546875" style="202" customWidth="1"/>
    <col min="1198" max="1198" width="6.140625" style="202" customWidth="1"/>
    <col min="1199" max="1199" width="6" style="202" customWidth="1"/>
    <col min="1200" max="1200" width="6.28515625" style="202" customWidth="1"/>
    <col min="1201" max="1201" width="8.28515625" style="202" customWidth="1"/>
    <col min="1202" max="1202" width="10.42578125" style="202" customWidth="1"/>
    <col min="1203" max="1401" width="8.85546875" style="202"/>
    <col min="1402" max="1402" width="4.140625" style="202" customWidth="1"/>
    <col min="1403" max="1403" width="12.140625" style="202" customWidth="1"/>
    <col min="1404" max="1404" width="26.5703125" style="202" customWidth="1"/>
    <col min="1405" max="1406" width="5" style="202" customWidth="1"/>
    <col min="1407" max="1407" width="4.5703125" style="202" customWidth="1"/>
    <col min="1408" max="1408" width="7.42578125" style="202" customWidth="1"/>
    <col min="1409" max="1409" width="7.28515625" style="202" customWidth="1"/>
    <col min="1410" max="1411" width="4.7109375" style="202" customWidth="1"/>
    <col min="1412" max="1412" width="7.7109375" style="202" customWidth="1"/>
    <col min="1413" max="1414" width="4.7109375" style="202" customWidth="1"/>
    <col min="1415" max="1415" width="5.7109375" style="202" customWidth="1"/>
    <col min="1416" max="1416" width="5.28515625" style="202" customWidth="1"/>
    <col min="1417" max="1422" width="4.7109375" style="202" customWidth="1"/>
    <col min="1423" max="1423" width="5.85546875" style="202" customWidth="1"/>
    <col min="1424" max="1424" width="7.140625" style="202" customWidth="1"/>
    <col min="1425" max="1432" width="4.7109375" style="202" customWidth="1"/>
    <col min="1433" max="1433" width="5.5703125" style="202" customWidth="1"/>
    <col min="1434" max="1435" width="4.7109375" style="202" customWidth="1"/>
    <col min="1436" max="1437" width="5.5703125" style="202" customWidth="1"/>
    <col min="1438" max="1438" width="4.7109375" style="202" customWidth="1"/>
    <col min="1439" max="1440" width="5.5703125" style="202" customWidth="1"/>
    <col min="1441" max="1442" width="4.7109375" style="202" customWidth="1"/>
    <col min="1443" max="1443" width="6.28515625" style="202" customWidth="1"/>
    <col min="1444" max="1444" width="6" style="202" customWidth="1"/>
    <col min="1445" max="1445" width="7.7109375" style="202" customWidth="1"/>
    <col min="1446" max="1446" width="6.7109375" style="202" customWidth="1"/>
    <col min="1447" max="1447" width="10.42578125" style="202" customWidth="1"/>
    <col min="1448" max="1448" width="9.5703125" style="202" customWidth="1"/>
    <col min="1449" max="1449" width="9.7109375" style="202" customWidth="1"/>
    <col min="1450" max="1450" width="8.28515625" style="202" customWidth="1"/>
    <col min="1451" max="1451" width="4.5703125" style="202" customWidth="1"/>
    <col min="1452" max="1452" width="7.5703125" style="202" customWidth="1"/>
    <col min="1453" max="1453" width="5.85546875" style="202" customWidth="1"/>
    <col min="1454" max="1454" width="6.140625" style="202" customWidth="1"/>
    <col min="1455" max="1455" width="6" style="202" customWidth="1"/>
    <col min="1456" max="1456" width="6.28515625" style="202" customWidth="1"/>
    <col min="1457" max="1457" width="8.28515625" style="202" customWidth="1"/>
    <col min="1458" max="1458" width="10.42578125" style="202" customWidth="1"/>
    <col min="1459" max="1657" width="8.85546875" style="202"/>
    <col min="1658" max="1658" width="4.140625" style="202" customWidth="1"/>
    <col min="1659" max="1659" width="12.140625" style="202" customWidth="1"/>
    <col min="1660" max="1660" width="26.5703125" style="202" customWidth="1"/>
    <col min="1661" max="1662" width="5" style="202" customWidth="1"/>
    <col min="1663" max="1663" width="4.5703125" style="202" customWidth="1"/>
    <col min="1664" max="1664" width="7.42578125" style="202" customWidth="1"/>
    <col min="1665" max="1665" width="7.28515625" style="202" customWidth="1"/>
    <col min="1666" max="1667" width="4.7109375" style="202" customWidth="1"/>
    <col min="1668" max="1668" width="7.7109375" style="202" customWidth="1"/>
    <col min="1669" max="1670" width="4.7109375" style="202" customWidth="1"/>
    <col min="1671" max="1671" width="5.7109375" style="202" customWidth="1"/>
    <col min="1672" max="1672" width="5.28515625" style="202" customWidth="1"/>
    <col min="1673" max="1678" width="4.7109375" style="202" customWidth="1"/>
    <col min="1679" max="1679" width="5.85546875" style="202" customWidth="1"/>
    <col min="1680" max="1680" width="7.140625" style="202" customWidth="1"/>
    <col min="1681" max="1688" width="4.7109375" style="202" customWidth="1"/>
    <col min="1689" max="1689" width="5.5703125" style="202" customWidth="1"/>
    <col min="1690" max="1691" width="4.7109375" style="202" customWidth="1"/>
    <col min="1692" max="1693" width="5.5703125" style="202" customWidth="1"/>
    <col min="1694" max="1694" width="4.7109375" style="202" customWidth="1"/>
    <col min="1695" max="1696" width="5.5703125" style="202" customWidth="1"/>
    <col min="1697" max="1698" width="4.7109375" style="202" customWidth="1"/>
    <col min="1699" max="1699" width="6.28515625" style="202" customWidth="1"/>
    <col min="1700" max="1700" width="6" style="202" customWidth="1"/>
    <col min="1701" max="1701" width="7.7109375" style="202" customWidth="1"/>
    <col min="1702" max="1702" width="6.7109375" style="202" customWidth="1"/>
    <col min="1703" max="1703" width="10.42578125" style="202" customWidth="1"/>
    <col min="1704" max="1704" width="9.5703125" style="202" customWidth="1"/>
    <col min="1705" max="1705" width="9.7109375" style="202" customWidth="1"/>
    <col min="1706" max="1706" width="8.28515625" style="202" customWidth="1"/>
    <col min="1707" max="1707" width="4.5703125" style="202" customWidth="1"/>
    <col min="1708" max="1708" width="7.5703125" style="202" customWidth="1"/>
    <col min="1709" max="1709" width="5.85546875" style="202" customWidth="1"/>
    <col min="1710" max="1710" width="6.140625" style="202" customWidth="1"/>
    <col min="1711" max="1711" width="6" style="202" customWidth="1"/>
    <col min="1712" max="1712" width="6.28515625" style="202" customWidth="1"/>
    <col min="1713" max="1713" width="8.28515625" style="202" customWidth="1"/>
    <col min="1714" max="1714" width="10.42578125" style="202" customWidth="1"/>
    <col min="1715" max="1913" width="8.85546875" style="202"/>
    <col min="1914" max="1914" width="4.140625" style="202" customWidth="1"/>
    <col min="1915" max="1915" width="12.140625" style="202" customWidth="1"/>
    <col min="1916" max="1916" width="26.5703125" style="202" customWidth="1"/>
    <col min="1917" max="1918" width="5" style="202" customWidth="1"/>
    <col min="1919" max="1919" width="4.5703125" style="202" customWidth="1"/>
    <col min="1920" max="1920" width="7.42578125" style="202" customWidth="1"/>
    <col min="1921" max="1921" width="7.28515625" style="202" customWidth="1"/>
    <col min="1922" max="1923" width="4.7109375" style="202" customWidth="1"/>
    <col min="1924" max="1924" width="7.7109375" style="202" customWidth="1"/>
    <col min="1925" max="1926" width="4.7109375" style="202" customWidth="1"/>
    <col min="1927" max="1927" width="5.7109375" style="202" customWidth="1"/>
    <col min="1928" max="1928" width="5.28515625" style="202" customWidth="1"/>
    <col min="1929" max="1934" width="4.7109375" style="202" customWidth="1"/>
    <col min="1935" max="1935" width="5.85546875" style="202" customWidth="1"/>
    <col min="1936" max="1936" width="7.140625" style="202" customWidth="1"/>
    <col min="1937" max="1944" width="4.7109375" style="202" customWidth="1"/>
    <col min="1945" max="1945" width="5.5703125" style="202" customWidth="1"/>
    <col min="1946" max="1947" width="4.7109375" style="202" customWidth="1"/>
    <col min="1948" max="1949" width="5.5703125" style="202" customWidth="1"/>
    <col min="1950" max="1950" width="4.7109375" style="202" customWidth="1"/>
    <col min="1951" max="1952" width="5.5703125" style="202" customWidth="1"/>
    <col min="1953" max="1954" width="4.7109375" style="202" customWidth="1"/>
    <col min="1955" max="1955" width="6.28515625" style="202" customWidth="1"/>
    <col min="1956" max="1956" width="6" style="202" customWidth="1"/>
    <col min="1957" max="1957" width="7.7109375" style="202" customWidth="1"/>
    <col min="1958" max="1958" width="6.7109375" style="202" customWidth="1"/>
    <col min="1959" max="1959" width="10.42578125" style="202" customWidth="1"/>
    <col min="1960" max="1960" width="9.5703125" style="202" customWidth="1"/>
    <col min="1961" max="1961" width="9.7109375" style="202" customWidth="1"/>
    <col min="1962" max="1962" width="8.28515625" style="202" customWidth="1"/>
    <col min="1963" max="1963" width="4.5703125" style="202" customWidth="1"/>
    <col min="1964" max="1964" width="7.5703125" style="202" customWidth="1"/>
    <col min="1965" max="1965" width="5.85546875" style="202" customWidth="1"/>
    <col min="1966" max="1966" width="6.140625" style="202" customWidth="1"/>
    <col min="1967" max="1967" width="6" style="202" customWidth="1"/>
    <col min="1968" max="1968" width="6.28515625" style="202" customWidth="1"/>
    <col min="1969" max="1969" width="8.28515625" style="202" customWidth="1"/>
    <col min="1970" max="1970" width="10.42578125" style="202" customWidth="1"/>
    <col min="1971" max="2169" width="8.85546875" style="202"/>
    <col min="2170" max="2170" width="4.140625" style="202" customWidth="1"/>
    <col min="2171" max="2171" width="12.140625" style="202" customWidth="1"/>
    <col min="2172" max="2172" width="26.5703125" style="202" customWidth="1"/>
    <col min="2173" max="2174" width="5" style="202" customWidth="1"/>
    <col min="2175" max="2175" width="4.5703125" style="202" customWidth="1"/>
    <col min="2176" max="2176" width="7.42578125" style="202" customWidth="1"/>
    <col min="2177" max="2177" width="7.28515625" style="202" customWidth="1"/>
    <col min="2178" max="2179" width="4.7109375" style="202" customWidth="1"/>
    <col min="2180" max="2180" width="7.7109375" style="202" customWidth="1"/>
    <col min="2181" max="2182" width="4.7109375" style="202" customWidth="1"/>
    <col min="2183" max="2183" width="5.7109375" style="202" customWidth="1"/>
    <col min="2184" max="2184" width="5.28515625" style="202" customWidth="1"/>
    <col min="2185" max="2190" width="4.7109375" style="202" customWidth="1"/>
    <col min="2191" max="2191" width="5.85546875" style="202" customWidth="1"/>
    <col min="2192" max="2192" width="7.140625" style="202" customWidth="1"/>
    <col min="2193" max="2200" width="4.7109375" style="202" customWidth="1"/>
    <col min="2201" max="2201" width="5.5703125" style="202" customWidth="1"/>
    <col min="2202" max="2203" width="4.7109375" style="202" customWidth="1"/>
    <col min="2204" max="2205" width="5.5703125" style="202" customWidth="1"/>
    <col min="2206" max="2206" width="4.7109375" style="202" customWidth="1"/>
    <col min="2207" max="2208" width="5.5703125" style="202" customWidth="1"/>
    <col min="2209" max="2210" width="4.7109375" style="202" customWidth="1"/>
    <col min="2211" max="2211" width="6.28515625" style="202" customWidth="1"/>
    <col min="2212" max="2212" width="6" style="202" customWidth="1"/>
    <col min="2213" max="2213" width="7.7109375" style="202" customWidth="1"/>
    <col min="2214" max="2214" width="6.7109375" style="202" customWidth="1"/>
    <col min="2215" max="2215" width="10.42578125" style="202" customWidth="1"/>
    <col min="2216" max="2216" width="9.5703125" style="202" customWidth="1"/>
    <col min="2217" max="2217" width="9.7109375" style="202" customWidth="1"/>
    <col min="2218" max="2218" width="8.28515625" style="202" customWidth="1"/>
    <col min="2219" max="2219" width="4.5703125" style="202" customWidth="1"/>
    <col min="2220" max="2220" width="7.5703125" style="202" customWidth="1"/>
    <col min="2221" max="2221" width="5.85546875" style="202" customWidth="1"/>
    <col min="2222" max="2222" width="6.140625" style="202" customWidth="1"/>
    <col min="2223" max="2223" width="6" style="202" customWidth="1"/>
    <col min="2224" max="2224" width="6.28515625" style="202" customWidth="1"/>
    <col min="2225" max="2225" width="8.28515625" style="202" customWidth="1"/>
    <col min="2226" max="2226" width="10.42578125" style="202" customWidth="1"/>
    <col min="2227" max="2425" width="8.85546875" style="202"/>
    <col min="2426" max="2426" width="4.140625" style="202" customWidth="1"/>
    <col min="2427" max="2427" width="12.140625" style="202" customWidth="1"/>
    <col min="2428" max="2428" width="26.5703125" style="202" customWidth="1"/>
    <col min="2429" max="2430" width="5" style="202" customWidth="1"/>
    <col min="2431" max="2431" width="4.5703125" style="202" customWidth="1"/>
    <col min="2432" max="2432" width="7.42578125" style="202" customWidth="1"/>
    <col min="2433" max="2433" width="7.28515625" style="202" customWidth="1"/>
    <col min="2434" max="2435" width="4.7109375" style="202" customWidth="1"/>
    <col min="2436" max="2436" width="7.7109375" style="202" customWidth="1"/>
    <col min="2437" max="2438" width="4.7109375" style="202" customWidth="1"/>
    <col min="2439" max="2439" width="5.7109375" style="202" customWidth="1"/>
    <col min="2440" max="2440" width="5.28515625" style="202" customWidth="1"/>
    <col min="2441" max="2446" width="4.7109375" style="202" customWidth="1"/>
    <col min="2447" max="2447" width="5.85546875" style="202" customWidth="1"/>
    <col min="2448" max="2448" width="7.140625" style="202" customWidth="1"/>
    <col min="2449" max="2456" width="4.7109375" style="202" customWidth="1"/>
    <col min="2457" max="2457" width="5.5703125" style="202" customWidth="1"/>
    <col min="2458" max="2459" width="4.7109375" style="202" customWidth="1"/>
    <col min="2460" max="2461" width="5.5703125" style="202" customWidth="1"/>
    <col min="2462" max="2462" width="4.7109375" style="202" customWidth="1"/>
    <col min="2463" max="2464" width="5.5703125" style="202" customWidth="1"/>
    <col min="2465" max="2466" width="4.7109375" style="202" customWidth="1"/>
    <col min="2467" max="2467" width="6.28515625" style="202" customWidth="1"/>
    <col min="2468" max="2468" width="6" style="202" customWidth="1"/>
    <col min="2469" max="2469" width="7.7109375" style="202" customWidth="1"/>
    <col min="2470" max="2470" width="6.7109375" style="202" customWidth="1"/>
    <col min="2471" max="2471" width="10.42578125" style="202" customWidth="1"/>
    <col min="2472" max="2472" width="9.5703125" style="202" customWidth="1"/>
    <col min="2473" max="2473" width="9.7109375" style="202" customWidth="1"/>
    <col min="2474" max="2474" width="8.28515625" style="202" customWidth="1"/>
    <col min="2475" max="2475" width="4.5703125" style="202" customWidth="1"/>
    <col min="2476" max="2476" width="7.5703125" style="202" customWidth="1"/>
    <col min="2477" max="2477" width="5.85546875" style="202" customWidth="1"/>
    <col min="2478" max="2478" width="6.140625" style="202" customWidth="1"/>
    <col min="2479" max="2479" width="6" style="202" customWidth="1"/>
    <col min="2480" max="2480" width="6.28515625" style="202" customWidth="1"/>
    <col min="2481" max="2481" width="8.28515625" style="202" customWidth="1"/>
    <col min="2482" max="2482" width="10.42578125" style="202" customWidth="1"/>
    <col min="2483" max="2681" width="8.85546875" style="202"/>
    <col min="2682" max="2682" width="4.140625" style="202" customWidth="1"/>
    <col min="2683" max="2683" width="12.140625" style="202" customWidth="1"/>
    <col min="2684" max="2684" width="26.5703125" style="202" customWidth="1"/>
    <col min="2685" max="2686" width="5" style="202" customWidth="1"/>
    <col min="2687" max="2687" width="4.5703125" style="202" customWidth="1"/>
    <col min="2688" max="2688" width="7.42578125" style="202" customWidth="1"/>
    <col min="2689" max="2689" width="7.28515625" style="202" customWidth="1"/>
    <col min="2690" max="2691" width="4.7109375" style="202" customWidth="1"/>
    <col min="2692" max="2692" width="7.7109375" style="202" customWidth="1"/>
    <col min="2693" max="2694" width="4.7109375" style="202" customWidth="1"/>
    <col min="2695" max="2695" width="5.7109375" style="202" customWidth="1"/>
    <col min="2696" max="2696" width="5.28515625" style="202" customWidth="1"/>
    <col min="2697" max="2702" width="4.7109375" style="202" customWidth="1"/>
    <col min="2703" max="2703" width="5.85546875" style="202" customWidth="1"/>
    <col min="2704" max="2704" width="7.140625" style="202" customWidth="1"/>
    <col min="2705" max="2712" width="4.7109375" style="202" customWidth="1"/>
    <col min="2713" max="2713" width="5.5703125" style="202" customWidth="1"/>
    <col min="2714" max="2715" width="4.7109375" style="202" customWidth="1"/>
    <col min="2716" max="2717" width="5.5703125" style="202" customWidth="1"/>
    <col min="2718" max="2718" width="4.7109375" style="202" customWidth="1"/>
    <col min="2719" max="2720" width="5.5703125" style="202" customWidth="1"/>
    <col min="2721" max="2722" width="4.7109375" style="202" customWidth="1"/>
    <col min="2723" max="2723" width="6.28515625" style="202" customWidth="1"/>
    <col min="2724" max="2724" width="6" style="202" customWidth="1"/>
    <col min="2725" max="2725" width="7.7109375" style="202" customWidth="1"/>
    <col min="2726" max="2726" width="6.7109375" style="202" customWidth="1"/>
    <col min="2727" max="2727" width="10.42578125" style="202" customWidth="1"/>
    <col min="2728" max="2728" width="9.5703125" style="202" customWidth="1"/>
    <col min="2729" max="2729" width="9.7109375" style="202" customWidth="1"/>
    <col min="2730" max="2730" width="8.28515625" style="202" customWidth="1"/>
    <col min="2731" max="2731" width="4.5703125" style="202" customWidth="1"/>
    <col min="2732" max="2732" width="7.5703125" style="202" customWidth="1"/>
    <col min="2733" max="2733" width="5.85546875" style="202" customWidth="1"/>
    <col min="2734" max="2734" width="6.140625" style="202" customWidth="1"/>
    <col min="2735" max="2735" width="6" style="202" customWidth="1"/>
    <col min="2736" max="2736" width="6.28515625" style="202" customWidth="1"/>
    <col min="2737" max="2737" width="8.28515625" style="202" customWidth="1"/>
    <col min="2738" max="2738" width="10.42578125" style="202" customWidth="1"/>
    <col min="2739" max="2937" width="8.85546875" style="202"/>
    <col min="2938" max="2938" width="4.140625" style="202" customWidth="1"/>
    <col min="2939" max="2939" width="12.140625" style="202" customWidth="1"/>
    <col min="2940" max="2940" width="26.5703125" style="202" customWidth="1"/>
    <col min="2941" max="2942" width="5" style="202" customWidth="1"/>
    <col min="2943" max="2943" width="4.5703125" style="202" customWidth="1"/>
    <col min="2944" max="2944" width="7.42578125" style="202" customWidth="1"/>
    <col min="2945" max="2945" width="7.28515625" style="202" customWidth="1"/>
    <col min="2946" max="2947" width="4.7109375" style="202" customWidth="1"/>
    <col min="2948" max="2948" width="7.7109375" style="202" customWidth="1"/>
    <col min="2949" max="2950" width="4.7109375" style="202" customWidth="1"/>
    <col min="2951" max="2951" width="5.7109375" style="202" customWidth="1"/>
    <col min="2952" max="2952" width="5.28515625" style="202" customWidth="1"/>
    <col min="2953" max="2958" width="4.7109375" style="202" customWidth="1"/>
    <col min="2959" max="2959" width="5.85546875" style="202" customWidth="1"/>
    <col min="2960" max="2960" width="7.140625" style="202" customWidth="1"/>
    <col min="2961" max="2968" width="4.7109375" style="202" customWidth="1"/>
    <col min="2969" max="2969" width="5.5703125" style="202" customWidth="1"/>
    <col min="2970" max="2971" width="4.7109375" style="202" customWidth="1"/>
    <col min="2972" max="2973" width="5.5703125" style="202" customWidth="1"/>
    <col min="2974" max="2974" width="4.7109375" style="202" customWidth="1"/>
    <col min="2975" max="2976" width="5.5703125" style="202" customWidth="1"/>
    <col min="2977" max="2978" width="4.7109375" style="202" customWidth="1"/>
    <col min="2979" max="2979" width="6.28515625" style="202" customWidth="1"/>
    <col min="2980" max="2980" width="6" style="202" customWidth="1"/>
    <col min="2981" max="2981" width="7.7109375" style="202" customWidth="1"/>
    <col min="2982" max="2982" width="6.7109375" style="202" customWidth="1"/>
    <col min="2983" max="2983" width="10.42578125" style="202" customWidth="1"/>
    <col min="2984" max="2984" width="9.5703125" style="202" customWidth="1"/>
    <col min="2985" max="2985" width="9.7109375" style="202" customWidth="1"/>
    <col min="2986" max="2986" width="8.28515625" style="202" customWidth="1"/>
    <col min="2987" max="2987" width="4.5703125" style="202" customWidth="1"/>
    <col min="2988" max="2988" width="7.5703125" style="202" customWidth="1"/>
    <col min="2989" max="2989" width="5.85546875" style="202" customWidth="1"/>
    <col min="2990" max="2990" width="6.140625" style="202" customWidth="1"/>
    <col min="2991" max="2991" width="6" style="202" customWidth="1"/>
    <col min="2992" max="2992" width="6.28515625" style="202" customWidth="1"/>
    <col min="2993" max="2993" width="8.28515625" style="202" customWidth="1"/>
    <col min="2994" max="2994" width="10.42578125" style="202" customWidth="1"/>
    <col min="2995" max="3193" width="8.85546875" style="202"/>
    <col min="3194" max="3194" width="4.140625" style="202" customWidth="1"/>
    <col min="3195" max="3195" width="12.140625" style="202" customWidth="1"/>
    <col min="3196" max="3196" width="26.5703125" style="202" customWidth="1"/>
    <col min="3197" max="3198" width="5" style="202" customWidth="1"/>
    <col min="3199" max="3199" width="4.5703125" style="202" customWidth="1"/>
    <col min="3200" max="3200" width="7.42578125" style="202" customWidth="1"/>
    <col min="3201" max="3201" width="7.28515625" style="202" customWidth="1"/>
    <col min="3202" max="3203" width="4.7109375" style="202" customWidth="1"/>
    <col min="3204" max="3204" width="7.7109375" style="202" customWidth="1"/>
    <col min="3205" max="3206" width="4.7109375" style="202" customWidth="1"/>
    <col min="3207" max="3207" width="5.7109375" style="202" customWidth="1"/>
    <col min="3208" max="3208" width="5.28515625" style="202" customWidth="1"/>
    <col min="3209" max="3214" width="4.7109375" style="202" customWidth="1"/>
    <col min="3215" max="3215" width="5.85546875" style="202" customWidth="1"/>
    <col min="3216" max="3216" width="7.140625" style="202" customWidth="1"/>
    <col min="3217" max="3224" width="4.7109375" style="202" customWidth="1"/>
    <col min="3225" max="3225" width="5.5703125" style="202" customWidth="1"/>
    <col min="3226" max="3227" width="4.7109375" style="202" customWidth="1"/>
    <col min="3228" max="3229" width="5.5703125" style="202" customWidth="1"/>
    <col min="3230" max="3230" width="4.7109375" style="202" customWidth="1"/>
    <col min="3231" max="3232" width="5.5703125" style="202" customWidth="1"/>
    <col min="3233" max="3234" width="4.7109375" style="202" customWidth="1"/>
    <col min="3235" max="3235" width="6.28515625" style="202" customWidth="1"/>
    <col min="3236" max="3236" width="6" style="202" customWidth="1"/>
    <col min="3237" max="3237" width="7.7109375" style="202" customWidth="1"/>
    <col min="3238" max="3238" width="6.7109375" style="202" customWidth="1"/>
    <col min="3239" max="3239" width="10.42578125" style="202" customWidth="1"/>
    <col min="3240" max="3240" width="9.5703125" style="202" customWidth="1"/>
    <col min="3241" max="3241" width="9.7109375" style="202" customWidth="1"/>
    <col min="3242" max="3242" width="8.28515625" style="202" customWidth="1"/>
    <col min="3243" max="3243" width="4.5703125" style="202" customWidth="1"/>
    <col min="3244" max="3244" width="7.5703125" style="202" customWidth="1"/>
    <col min="3245" max="3245" width="5.85546875" style="202" customWidth="1"/>
    <col min="3246" max="3246" width="6.140625" style="202" customWidth="1"/>
    <col min="3247" max="3247" width="6" style="202" customWidth="1"/>
    <col min="3248" max="3248" width="6.28515625" style="202" customWidth="1"/>
    <col min="3249" max="3249" width="8.28515625" style="202" customWidth="1"/>
    <col min="3250" max="3250" width="10.42578125" style="202" customWidth="1"/>
    <col min="3251" max="3449" width="8.85546875" style="202"/>
    <col min="3450" max="3450" width="4.140625" style="202" customWidth="1"/>
    <col min="3451" max="3451" width="12.140625" style="202" customWidth="1"/>
    <col min="3452" max="3452" width="26.5703125" style="202" customWidth="1"/>
    <col min="3453" max="3454" width="5" style="202" customWidth="1"/>
    <col min="3455" max="3455" width="4.5703125" style="202" customWidth="1"/>
    <col min="3456" max="3456" width="7.42578125" style="202" customWidth="1"/>
    <col min="3457" max="3457" width="7.28515625" style="202" customWidth="1"/>
    <col min="3458" max="3459" width="4.7109375" style="202" customWidth="1"/>
    <col min="3460" max="3460" width="7.7109375" style="202" customWidth="1"/>
    <col min="3461" max="3462" width="4.7109375" style="202" customWidth="1"/>
    <col min="3463" max="3463" width="5.7109375" style="202" customWidth="1"/>
    <col min="3464" max="3464" width="5.28515625" style="202" customWidth="1"/>
    <col min="3465" max="3470" width="4.7109375" style="202" customWidth="1"/>
    <col min="3471" max="3471" width="5.85546875" style="202" customWidth="1"/>
    <col min="3472" max="3472" width="7.140625" style="202" customWidth="1"/>
    <col min="3473" max="3480" width="4.7109375" style="202" customWidth="1"/>
    <col min="3481" max="3481" width="5.5703125" style="202" customWidth="1"/>
    <col min="3482" max="3483" width="4.7109375" style="202" customWidth="1"/>
    <col min="3484" max="3485" width="5.5703125" style="202" customWidth="1"/>
    <col min="3486" max="3486" width="4.7109375" style="202" customWidth="1"/>
    <col min="3487" max="3488" width="5.5703125" style="202" customWidth="1"/>
    <col min="3489" max="3490" width="4.7109375" style="202" customWidth="1"/>
    <col min="3491" max="3491" width="6.28515625" style="202" customWidth="1"/>
    <col min="3492" max="3492" width="6" style="202" customWidth="1"/>
    <col min="3493" max="3493" width="7.7109375" style="202" customWidth="1"/>
    <col min="3494" max="3494" width="6.7109375" style="202" customWidth="1"/>
    <col min="3495" max="3495" width="10.42578125" style="202" customWidth="1"/>
    <col min="3496" max="3496" width="9.5703125" style="202" customWidth="1"/>
    <col min="3497" max="3497" width="9.7109375" style="202" customWidth="1"/>
    <col min="3498" max="3498" width="8.28515625" style="202" customWidth="1"/>
    <col min="3499" max="3499" width="4.5703125" style="202" customWidth="1"/>
    <col min="3500" max="3500" width="7.5703125" style="202" customWidth="1"/>
    <col min="3501" max="3501" width="5.85546875" style="202" customWidth="1"/>
    <col min="3502" max="3502" width="6.140625" style="202" customWidth="1"/>
    <col min="3503" max="3503" width="6" style="202" customWidth="1"/>
    <col min="3504" max="3504" width="6.28515625" style="202" customWidth="1"/>
    <col min="3505" max="3505" width="8.28515625" style="202" customWidth="1"/>
    <col min="3506" max="3506" width="10.42578125" style="202" customWidth="1"/>
    <col min="3507" max="3705" width="8.85546875" style="202"/>
    <col min="3706" max="3706" width="4.140625" style="202" customWidth="1"/>
    <col min="3707" max="3707" width="12.140625" style="202" customWidth="1"/>
    <col min="3708" max="3708" width="26.5703125" style="202" customWidth="1"/>
    <col min="3709" max="3710" width="5" style="202" customWidth="1"/>
    <col min="3711" max="3711" width="4.5703125" style="202" customWidth="1"/>
    <col min="3712" max="3712" width="7.42578125" style="202" customWidth="1"/>
    <col min="3713" max="3713" width="7.28515625" style="202" customWidth="1"/>
    <col min="3714" max="3715" width="4.7109375" style="202" customWidth="1"/>
    <col min="3716" max="3716" width="7.7109375" style="202" customWidth="1"/>
    <col min="3717" max="3718" width="4.7109375" style="202" customWidth="1"/>
    <col min="3719" max="3719" width="5.7109375" style="202" customWidth="1"/>
    <col min="3720" max="3720" width="5.28515625" style="202" customWidth="1"/>
    <col min="3721" max="3726" width="4.7109375" style="202" customWidth="1"/>
    <col min="3727" max="3727" width="5.85546875" style="202" customWidth="1"/>
    <col min="3728" max="3728" width="7.140625" style="202" customWidth="1"/>
    <col min="3729" max="3736" width="4.7109375" style="202" customWidth="1"/>
    <col min="3737" max="3737" width="5.5703125" style="202" customWidth="1"/>
    <col min="3738" max="3739" width="4.7109375" style="202" customWidth="1"/>
    <col min="3740" max="3741" width="5.5703125" style="202" customWidth="1"/>
    <col min="3742" max="3742" width="4.7109375" style="202" customWidth="1"/>
    <col min="3743" max="3744" width="5.5703125" style="202" customWidth="1"/>
    <col min="3745" max="3746" width="4.7109375" style="202" customWidth="1"/>
    <col min="3747" max="3747" width="6.28515625" style="202" customWidth="1"/>
    <col min="3748" max="3748" width="6" style="202" customWidth="1"/>
    <col min="3749" max="3749" width="7.7109375" style="202" customWidth="1"/>
    <col min="3750" max="3750" width="6.7109375" style="202" customWidth="1"/>
    <col min="3751" max="3751" width="10.42578125" style="202" customWidth="1"/>
    <col min="3752" max="3752" width="9.5703125" style="202" customWidth="1"/>
    <col min="3753" max="3753" width="9.7109375" style="202" customWidth="1"/>
    <col min="3754" max="3754" width="8.28515625" style="202" customWidth="1"/>
    <col min="3755" max="3755" width="4.5703125" style="202" customWidth="1"/>
    <col min="3756" max="3756" width="7.5703125" style="202" customWidth="1"/>
    <col min="3757" max="3757" width="5.85546875" style="202" customWidth="1"/>
    <col min="3758" max="3758" width="6.140625" style="202" customWidth="1"/>
    <col min="3759" max="3759" width="6" style="202" customWidth="1"/>
    <col min="3760" max="3760" width="6.28515625" style="202" customWidth="1"/>
    <col min="3761" max="3761" width="8.28515625" style="202" customWidth="1"/>
    <col min="3762" max="3762" width="10.42578125" style="202" customWidth="1"/>
    <col min="3763" max="3961" width="8.85546875" style="202"/>
    <col min="3962" max="3962" width="4.140625" style="202" customWidth="1"/>
    <col min="3963" max="3963" width="12.140625" style="202" customWidth="1"/>
    <col min="3964" max="3964" width="26.5703125" style="202" customWidth="1"/>
    <col min="3965" max="3966" width="5" style="202" customWidth="1"/>
    <col min="3967" max="3967" width="4.5703125" style="202" customWidth="1"/>
    <col min="3968" max="3968" width="7.42578125" style="202" customWidth="1"/>
    <col min="3969" max="3969" width="7.28515625" style="202" customWidth="1"/>
    <col min="3970" max="3971" width="4.7109375" style="202" customWidth="1"/>
    <col min="3972" max="3972" width="7.7109375" style="202" customWidth="1"/>
    <col min="3973" max="3974" width="4.7109375" style="202" customWidth="1"/>
    <col min="3975" max="3975" width="5.7109375" style="202" customWidth="1"/>
    <col min="3976" max="3976" width="5.28515625" style="202" customWidth="1"/>
    <col min="3977" max="3982" width="4.7109375" style="202" customWidth="1"/>
    <col min="3983" max="3983" width="5.85546875" style="202" customWidth="1"/>
    <col min="3984" max="3984" width="7.140625" style="202" customWidth="1"/>
    <col min="3985" max="3992" width="4.7109375" style="202" customWidth="1"/>
    <col min="3993" max="3993" width="5.5703125" style="202" customWidth="1"/>
    <col min="3994" max="3995" width="4.7109375" style="202" customWidth="1"/>
    <col min="3996" max="3997" width="5.5703125" style="202" customWidth="1"/>
    <col min="3998" max="3998" width="4.7109375" style="202" customWidth="1"/>
    <col min="3999" max="4000" width="5.5703125" style="202" customWidth="1"/>
    <col min="4001" max="4002" width="4.7109375" style="202" customWidth="1"/>
    <col min="4003" max="4003" width="6.28515625" style="202" customWidth="1"/>
    <col min="4004" max="4004" width="6" style="202" customWidth="1"/>
    <col min="4005" max="4005" width="7.7109375" style="202" customWidth="1"/>
    <col min="4006" max="4006" width="6.7109375" style="202" customWidth="1"/>
    <col min="4007" max="4007" width="10.42578125" style="202" customWidth="1"/>
    <col min="4008" max="4008" width="9.5703125" style="202" customWidth="1"/>
    <col min="4009" max="4009" width="9.7109375" style="202" customWidth="1"/>
    <col min="4010" max="4010" width="8.28515625" style="202" customWidth="1"/>
    <col min="4011" max="4011" width="4.5703125" style="202" customWidth="1"/>
    <col min="4012" max="4012" width="7.5703125" style="202" customWidth="1"/>
    <col min="4013" max="4013" width="5.85546875" style="202" customWidth="1"/>
    <col min="4014" max="4014" width="6.140625" style="202" customWidth="1"/>
    <col min="4015" max="4015" width="6" style="202" customWidth="1"/>
    <col min="4016" max="4016" width="6.28515625" style="202" customWidth="1"/>
    <col min="4017" max="4017" width="8.28515625" style="202" customWidth="1"/>
    <col min="4018" max="4018" width="10.42578125" style="202" customWidth="1"/>
    <col min="4019" max="4217" width="8.85546875" style="202"/>
    <col min="4218" max="4218" width="4.140625" style="202" customWidth="1"/>
    <col min="4219" max="4219" width="12.140625" style="202" customWidth="1"/>
    <col min="4220" max="4220" width="26.5703125" style="202" customWidth="1"/>
    <col min="4221" max="4222" width="5" style="202" customWidth="1"/>
    <col min="4223" max="4223" width="4.5703125" style="202" customWidth="1"/>
    <col min="4224" max="4224" width="7.42578125" style="202" customWidth="1"/>
    <col min="4225" max="4225" width="7.28515625" style="202" customWidth="1"/>
    <col min="4226" max="4227" width="4.7109375" style="202" customWidth="1"/>
    <col min="4228" max="4228" width="7.7109375" style="202" customWidth="1"/>
    <col min="4229" max="4230" width="4.7109375" style="202" customWidth="1"/>
    <col min="4231" max="4231" width="5.7109375" style="202" customWidth="1"/>
    <col min="4232" max="4232" width="5.28515625" style="202" customWidth="1"/>
    <col min="4233" max="4238" width="4.7109375" style="202" customWidth="1"/>
    <col min="4239" max="4239" width="5.85546875" style="202" customWidth="1"/>
    <col min="4240" max="4240" width="7.140625" style="202" customWidth="1"/>
    <col min="4241" max="4248" width="4.7109375" style="202" customWidth="1"/>
    <col min="4249" max="4249" width="5.5703125" style="202" customWidth="1"/>
    <col min="4250" max="4251" width="4.7109375" style="202" customWidth="1"/>
    <col min="4252" max="4253" width="5.5703125" style="202" customWidth="1"/>
    <col min="4254" max="4254" width="4.7109375" style="202" customWidth="1"/>
    <col min="4255" max="4256" width="5.5703125" style="202" customWidth="1"/>
    <col min="4257" max="4258" width="4.7109375" style="202" customWidth="1"/>
    <col min="4259" max="4259" width="6.28515625" style="202" customWidth="1"/>
    <col min="4260" max="4260" width="6" style="202" customWidth="1"/>
    <col min="4261" max="4261" width="7.7109375" style="202" customWidth="1"/>
    <col min="4262" max="4262" width="6.7109375" style="202" customWidth="1"/>
    <col min="4263" max="4263" width="10.42578125" style="202" customWidth="1"/>
    <col min="4264" max="4264" width="9.5703125" style="202" customWidth="1"/>
    <col min="4265" max="4265" width="9.7109375" style="202" customWidth="1"/>
    <col min="4266" max="4266" width="8.28515625" style="202" customWidth="1"/>
    <col min="4267" max="4267" width="4.5703125" style="202" customWidth="1"/>
    <col min="4268" max="4268" width="7.5703125" style="202" customWidth="1"/>
    <col min="4269" max="4269" width="5.85546875" style="202" customWidth="1"/>
    <col min="4270" max="4270" width="6.140625" style="202" customWidth="1"/>
    <col min="4271" max="4271" width="6" style="202" customWidth="1"/>
    <col min="4272" max="4272" width="6.28515625" style="202" customWidth="1"/>
    <col min="4273" max="4273" width="8.28515625" style="202" customWidth="1"/>
    <col min="4274" max="4274" width="10.42578125" style="202" customWidth="1"/>
    <col min="4275" max="4473" width="8.85546875" style="202"/>
    <col min="4474" max="4474" width="4.140625" style="202" customWidth="1"/>
    <col min="4475" max="4475" width="12.140625" style="202" customWidth="1"/>
    <col min="4476" max="4476" width="26.5703125" style="202" customWidth="1"/>
    <col min="4477" max="4478" width="5" style="202" customWidth="1"/>
    <col min="4479" max="4479" width="4.5703125" style="202" customWidth="1"/>
    <col min="4480" max="4480" width="7.42578125" style="202" customWidth="1"/>
    <col min="4481" max="4481" width="7.28515625" style="202" customWidth="1"/>
    <col min="4482" max="4483" width="4.7109375" style="202" customWidth="1"/>
    <col min="4484" max="4484" width="7.7109375" style="202" customWidth="1"/>
    <col min="4485" max="4486" width="4.7109375" style="202" customWidth="1"/>
    <col min="4487" max="4487" width="5.7109375" style="202" customWidth="1"/>
    <col min="4488" max="4488" width="5.28515625" style="202" customWidth="1"/>
    <col min="4489" max="4494" width="4.7109375" style="202" customWidth="1"/>
    <col min="4495" max="4495" width="5.85546875" style="202" customWidth="1"/>
    <col min="4496" max="4496" width="7.140625" style="202" customWidth="1"/>
    <col min="4497" max="4504" width="4.7109375" style="202" customWidth="1"/>
    <col min="4505" max="4505" width="5.5703125" style="202" customWidth="1"/>
    <col min="4506" max="4507" width="4.7109375" style="202" customWidth="1"/>
    <col min="4508" max="4509" width="5.5703125" style="202" customWidth="1"/>
    <col min="4510" max="4510" width="4.7109375" style="202" customWidth="1"/>
    <col min="4511" max="4512" width="5.5703125" style="202" customWidth="1"/>
    <col min="4513" max="4514" width="4.7109375" style="202" customWidth="1"/>
    <col min="4515" max="4515" width="6.28515625" style="202" customWidth="1"/>
    <col min="4516" max="4516" width="6" style="202" customWidth="1"/>
    <col min="4517" max="4517" width="7.7109375" style="202" customWidth="1"/>
    <col min="4518" max="4518" width="6.7109375" style="202" customWidth="1"/>
    <col min="4519" max="4519" width="10.42578125" style="202" customWidth="1"/>
    <col min="4520" max="4520" width="9.5703125" style="202" customWidth="1"/>
    <col min="4521" max="4521" width="9.7109375" style="202" customWidth="1"/>
    <col min="4522" max="4522" width="8.28515625" style="202" customWidth="1"/>
    <col min="4523" max="4523" width="4.5703125" style="202" customWidth="1"/>
    <col min="4524" max="4524" width="7.5703125" style="202" customWidth="1"/>
    <col min="4525" max="4525" width="5.85546875" style="202" customWidth="1"/>
    <col min="4526" max="4526" width="6.140625" style="202" customWidth="1"/>
    <col min="4527" max="4527" width="6" style="202" customWidth="1"/>
    <col min="4528" max="4528" width="6.28515625" style="202" customWidth="1"/>
    <col min="4529" max="4529" width="8.28515625" style="202" customWidth="1"/>
    <col min="4530" max="4530" width="10.42578125" style="202" customWidth="1"/>
    <col min="4531" max="4729" width="8.85546875" style="202"/>
    <col min="4730" max="4730" width="4.140625" style="202" customWidth="1"/>
    <col min="4731" max="4731" width="12.140625" style="202" customWidth="1"/>
    <col min="4732" max="4732" width="26.5703125" style="202" customWidth="1"/>
    <col min="4733" max="4734" width="5" style="202" customWidth="1"/>
    <col min="4735" max="4735" width="4.5703125" style="202" customWidth="1"/>
    <col min="4736" max="4736" width="7.42578125" style="202" customWidth="1"/>
    <col min="4737" max="4737" width="7.28515625" style="202" customWidth="1"/>
    <col min="4738" max="4739" width="4.7109375" style="202" customWidth="1"/>
    <col min="4740" max="4740" width="7.7109375" style="202" customWidth="1"/>
    <col min="4741" max="4742" width="4.7109375" style="202" customWidth="1"/>
    <col min="4743" max="4743" width="5.7109375" style="202" customWidth="1"/>
    <col min="4744" max="4744" width="5.28515625" style="202" customWidth="1"/>
    <col min="4745" max="4750" width="4.7109375" style="202" customWidth="1"/>
    <col min="4751" max="4751" width="5.85546875" style="202" customWidth="1"/>
    <col min="4752" max="4752" width="7.140625" style="202" customWidth="1"/>
    <col min="4753" max="4760" width="4.7109375" style="202" customWidth="1"/>
    <col min="4761" max="4761" width="5.5703125" style="202" customWidth="1"/>
    <col min="4762" max="4763" width="4.7109375" style="202" customWidth="1"/>
    <col min="4764" max="4765" width="5.5703125" style="202" customWidth="1"/>
    <col min="4766" max="4766" width="4.7109375" style="202" customWidth="1"/>
    <col min="4767" max="4768" width="5.5703125" style="202" customWidth="1"/>
    <col min="4769" max="4770" width="4.7109375" style="202" customWidth="1"/>
    <col min="4771" max="4771" width="6.28515625" style="202" customWidth="1"/>
    <col min="4772" max="4772" width="6" style="202" customWidth="1"/>
    <col min="4773" max="4773" width="7.7109375" style="202" customWidth="1"/>
    <col min="4774" max="4774" width="6.7109375" style="202" customWidth="1"/>
    <col min="4775" max="4775" width="10.42578125" style="202" customWidth="1"/>
    <col min="4776" max="4776" width="9.5703125" style="202" customWidth="1"/>
    <col min="4777" max="4777" width="9.7109375" style="202" customWidth="1"/>
    <col min="4778" max="4778" width="8.28515625" style="202" customWidth="1"/>
    <col min="4779" max="4779" width="4.5703125" style="202" customWidth="1"/>
    <col min="4780" max="4780" width="7.5703125" style="202" customWidth="1"/>
    <col min="4781" max="4781" width="5.85546875" style="202" customWidth="1"/>
    <col min="4782" max="4782" width="6.140625" style="202" customWidth="1"/>
    <col min="4783" max="4783" width="6" style="202" customWidth="1"/>
    <col min="4784" max="4784" width="6.28515625" style="202" customWidth="1"/>
    <col min="4785" max="4785" width="8.28515625" style="202" customWidth="1"/>
    <col min="4786" max="4786" width="10.42578125" style="202" customWidth="1"/>
    <col min="4787" max="4985" width="8.85546875" style="202"/>
    <col min="4986" max="4986" width="4.140625" style="202" customWidth="1"/>
    <col min="4987" max="4987" width="12.140625" style="202" customWidth="1"/>
    <col min="4988" max="4988" width="26.5703125" style="202" customWidth="1"/>
    <col min="4989" max="4990" width="5" style="202" customWidth="1"/>
    <col min="4991" max="4991" width="4.5703125" style="202" customWidth="1"/>
    <col min="4992" max="4992" width="7.42578125" style="202" customWidth="1"/>
    <col min="4993" max="4993" width="7.28515625" style="202" customWidth="1"/>
    <col min="4994" max="4995" width="4.7109375" style="202" customWidth="1"/>
    <col min="4996" max="4996" width="7.7109375" style="202" customWidth="1"/>
    <col min="4997" max="4998" width="4.7109375" style="202" customWidth="1"/>
    <col min="4999" max="4999" width="5.7109375" style="202" customWidth="1"/>
    <col min="5000" max="5000" width="5.28515625" style="202" customWidth="1"/>
    <col min="5001" max="5006" width="4.7109375" style="202" customWidth="1"/>
    <col min="5007" max="5007" width="5.85546875" style="202" customWidth="1"/>
    <col min="5008" max="5008" width="7.140625" style="202" customWidth="1"/>
    <col min="5009" max="5016" width="4.7109375" style="202" customWidth="1"/>
    <col min="5017" max="5017" width="5.5703125" style="202" customWidth="1"/>
    <col min="5018" max="5019" width="4.7109375" style="202" customWidth="1"/>
    <col min="5020" max="5021" width="5.5703125" style="202" customWidth="1"/>
    <col min="5022" max="5022" width="4.7109375" style="202" customWidth="1"/>
    <col min="5023" max="5024" width="5.5703125" style="202" customWidth="1"/>
    <col min="5025" max="5026" width="4.7109375" style="202" customWidth="1"/>
    <col min="5027" max="5027" width="6.28515625" style="202" customWidth="1"/>
    <col min="5028" max="5028" width="6" style="202" customWidth="1"/>
    <col min="5029" max="5029" width="7.7109375" style="202" customWidth="1"/>
    <col min="5030" max="5030" width="6.7109375" style="202" customWidth="1"/>
    <col min="5031" max="5031" width="10.42578125" style="202" customWidth="1"/>
    <col min="5032" max="5032" width="9.5703125" style="202" customWidth="1"/>
    <col min="5033" max="5033" width="9.7109375" style="202" customWidth="1"/>
    <col min="5034" max="5034" width="8.28515625" style="202" customWidth="1"/>
    <col min="5035" max="5035" width="4.5703125" style="202" customWidth="1"/>
    <col min="5036" max="5036" width="7.5703125" style="202" customWidth="1"/>
    <col min="5037" max="5037" width="5.85546875" style="202" customWidth="1"/>
    <col min="5038" max="5038" width="6.140625" style="202" customWidth="1"/>
    <col min="5039" max="5039" width="6" style="202" customWidth="1"/>
    <col min="5040" max="5040" width="6.28515625" style="202" customWidth="1"/>
    <col min="5041" max="5041" width="8.28515625" style="202" customWidth="1"/>
    <col min="5042" max="5042" width="10.42578125" style="202" customWidth="1"/>
    <col min="5043" max="5241" width="8.85546875" style="202"/>
    <col min="5242" max="5242" width="4.140625" style="202" customWidth="1"/>
    <col min="5243" max="5243" width="12.140625" style="202" customWidth="1"/>
    <col min="5244" max="5244" width="26.5703125" style="202" customWidth="1"/>
    <col min="5245" max="5246" width="5" style="202" customWidth="1"/>
    <col min="5247" max="5247" width="4.5703125" style="202" customWidth="1"/>
    <col min="5248" max="5248" width="7.42578125" style="202" customWidth="1"/>
    <col min="5249" max="5249" width="7.28515625" style="202" customWidth="1"/>
    <col min="5250" max="5251" width="4.7109375" style="202" customWidth="1"/>
    <col min="5252" max="5252" width="7.7109375" style="202" customWidth="1"/>
    <col min="5253" max="5254" width="4.7109375" style="202" customWidth="1"/>
    <col min="5255" max="5255" width="5.7109375" style="202" customWidth="1"/>
    <col min="5256" max="5256" width="5.28515625" style="202" customWidth="1"/>
    <col min="5257" max="5262" width="4.7109375" style="202" customWidth="1"/>
    <col min="5263" max="5263" width="5.85546875" style="202" customWidth="1"/>
    <col min="5264" max="5264" width="7.140625" style="202" customWidth="1"/>
    <col min="5265" max="5272" width="4.7109375" style="202" customWidth="1"/>
    <col min="5273" max="5273" width="5.5703125" style="202" customWidth="1"/>
    <col min="5274" max="5275" width="4.7109375" style="202" customWidth="1"/>
    <col min="5276" max="5277" width="5.5703125" style="202" customWidth="1"/>
    <col min="5278" max="5278" width="4.7109375" style="202" customWidth="1"/>
    <col min="5279" max="5280" width="5.5703125" style="202" customWidth="1"/>
    <col min="5281" max="5282" width="4.7109375" style="202" customWidth="1"/>
    <col min="5283" max="5283" width="6.28515625" style="202" customWidth="1"/>
    <col min="5284" max="5284" width="6" style="202" customWidth="1"/>
    <col min="5285" max="5285" width="7.7109375" style="202" customWidth="1"/>
    <col min="5286" max="5286" width="6.7109375" style="202" customWidth="1"/>
    <col min="5287" max="5287" width="10.42578125" style="202" customWidth="1"/>
    <col min="5288" max="5288" width="9.5703125" style="202" customWidth="1"/>
    <col min="5289" max="5289" width="9.7109375" style="202" customWidth="1"/>
    <col min="5290" max="5290" width="8.28515625" style="202" customWidth="1"/>
    <col min="5291" max="5291" width="4.5703125" style="202" customWidth="1"/>
    <col min="5292" max="5292" width="7.5703125" style="202" customWidth="1"/>
    <col min="5293" max="5293" width="5.85546875" style="202" customWidth="1"/>
    <col min="5294" max="5294" width="6.140625" style="202" customWidth="1"/>
    <col min="5295" max="5295" width="6" style="202" customWidth="1"/>
    <col min="5296" max="5296" width="6.28515625" style="202" customWidth="1"/>
    <col min="5297" max="5297" width="8.28515625" style="202" customWidth="1"/>
    <col min="5298" max="5298" width="10.42578125" style="202" customWidth="1"/>
    <col min="5299" max="5497" width="8.85546875" style="202"/>
    <col min="5498" max="5498" width="4.140625" style="202" customWidth="1"/>
    <col min="5499" max="5499" width="12.140625" style="202" customWidth="1"/>
    <col min="5500" max="5500" width="26.5703125" style="202" customWidth="1"/>
    <col min="5501" max="5502" width="5" style="202" customWidth="1"/>
    <col min="5503" max="5503" width="4.5703125" style="202" customWidth="1"/>
    <col min="5504" max="5504" width="7.42578125" style="202" customWidth="1"/>
    <col min="5505" max="5505" width="7.28515625" style="202" customWidth="1"/>
    <col min="5506" max="5507" width="4.7109375" style="202" customWidth="1"/>
    <col min="5508" max="5508" width="7.7109375" style="202" customWidth="1"/>
    <col min="5509" max="5510" width="4.7109375" style="202" customWidth="1"/>
    <col min="5511" max="5511" width="5.7109375" style="202" customWidth="1"/>
    <col min="5512" max="5512" width="5.28515625" style="202" customWidth="1"/>
    <col min="5513" max="5518" width="4.7109375" style="202" customWidth="1"/>
    <col min="5519" max="5519" width="5.85546875" style="202" customWidth="1"/>
    <col min="5520" max="5520" width="7.140625" style="202" customWidth="1"/>
    <col min="5521" max="5528" width="4.7109375" style="202" customWidth="1"/>
    <col min="5529" max="5529" width="5.5703125" style="202" customWidth="1"/>
    <col min="5530" max="5531" width="4.7109375" style="202" customWidth="1"/>
    <col min="5532" max="5533" width="5.5703125" style="202" customWidth="1"/>
    <col min="5534" max="5534" width="4.7109375" style="202" customWidth="1"/>
    <col min="5535" max="5536" width="5.5703125" style="202" customWidth="1"/>
    <col min="5537" max="5538" width="4.7109375" style="202" customWidth="1"/>
    <col min="5539" max="5539" width="6.28515625" style="202" customWidth="1"/>
    <col min="5540" max="5540" width="6" style="202" customWidth="1"/>
    <col min="5541" max="5541" width="7.7109375" style="202" customWidth="1"/>
    <col min="5542" max="5542" width="6.7109375" style="202" customWidth="1"/>
    <col min="5543" max="5543" width="10.42578125" style="202" customWidth="1"/>
    <col min="5544" max="5544" width="9.5703125" style="202" customWidth="1"/>
    <col min="5545" max="5545" width="9.7109375" style="202" customWidth="1"/>
    <col min="5546" max="5546" width="8.28515625" style="202" customWidth="1"/>
    <col min="5547" max="5547" width="4.5703125" style="202" customWidth="1"/>
    <col min="5548" max="5548" width="7.5703125" style="202" customWidth="1"/>
    <col min="5549" max="5549" width="5.85546875" style="202" customWidth="1"/>
    <col min="5550" max="5550" width="6.140625" style="202" customWidth="1"/>
    <col min="5551" max="5551" width="6" style="202" customWidth="1"/>
    <col min="5552" max="5552" width="6.28515625" style="202" customWidth="1"/>
    <col min="5553" max="5553" width="8.28515625" style="202" customWidth="1"/>
    <col min="5554" max="5554" width="10.42578125" style="202" customWidth="1"/>
    <col min="5555" max="5753" width="8.85546875" style="202"/>
    <col min="5754" max="5754" width="4.140625" style="202" customWidth="1"/>
    <col min="5755" max="5755" width="12.140625" style="202" customWidth="1"/>
    <col min="5756" max="5756" width="26.5703125" style="202" customWidth="1"/>
    <col min="5757" max="5758" width="5" style="202" customWidth="1"/>
    <col min="5759" max="5759" width="4.5703125" style="202" customWidth="1"/>
    <col min="5760" max="5760" width="7.42578125" style="202" customWidth="1"/>
    <col min="5761" max="5761" width="7.28515625" style="202" customWidth="1"/>
    <col min="5762" max="5763" width="4.7109375" style="202" customWidth="1"/>
    <col min="5764" max="5764" width="7.7109375" style="202" customWidth="1"/>
    <col min="5765" max="5766" width="4.7109375" style="202" customWidth="1"/>
    <col min="5767" max="5767" width="5.7109375" style="202" customWidth="1"/>
    <col min="5768" max="5768" width="5.28515625" style="202" customWidth="1"/>
    <col min="5769" max="5774" width="4.7109375" style="202" customWidth="1"/>
    <col min="5775" max="5775" width="5.85546875" style="202" customWidth="1"/>
    <col min="5776" max="5776" width="7.140625" style="202" customWidth="1"/>
    <col min="5777" max="5784" width="4.7109375" style="202" customWidth="1"/>
    <col min="5785" max="5785" width="5.5703125" style="202" customWidth="1"/>
    <col min="5786" max="5787" width="4.7109375" style="202" customWidth="1"/>
    <col min="5788" max="5789" width="5.5703125" style="202" customWidth="1"/>
    <col min="5790" max="5790" width="4.7109375" style="202" customWidth="1"/>
    <col min="5791" max="5792" width="5.5703125" style="202" customWidth="1"/>
    <col min="5793" max="5794" width="4.7109375" style="202" customWidth="1"/>
    <col min="5795" max="5795" width="6.28515625" style="202" customWidth="1"/>
    <col min="5796" max="5796" width="6" style="202" customWidth="1"/>
    <col min="5797" max="5797" width="7.7109375" style="202" customWidth="1"/>
    <col min="5798" max="5798" width="6.7109375" style="202" customWidth="1"/>
    <col min="5799" max="5799" width="10.42578125" style="202" customWidth="1"/>
    <col min="5800" max="5800" width="9.5703125" style="202" customWidth="1"/>
    <col min="5801" max="5801" width="9.7109375" style="202" customWidth="1"/>
    <col min="5802" max="5802" width="8.28515625" style="202" customWidth="1"/>
    <col min="5803" max="5803" width="4.5703125" style="202" customWidth="1"/>
    <col min="5804" max="5804" width="7.5703125" style="202" customWidth="1"/>
    <col min="5805" max="5805" width="5.85546875" style="202" customWidth="1"/>
    <col min="5806" max="5806" width="6.140625" style="202" customWidth="1"/>
    <col min="5807" max="5807" width="6" style="202" customWidth="1"/>
    <col min="5808" max="5808" width="6.28515625" style="202" customWidth="1"/>
    <col min="5809" max="5809" width="8.28515625" style="202" customWidth="1"/>
    <col min="5810" max="5810" width="10.42578125" style="202" customWidth="1"/>
    <col min="5811" max="6009" width="8.85546875" style="202"/>
    <col min="6010" max="6010" width="4.140625" style="202" customWidth="1"/>
    <col min="6011" max="6011" width="12.140625" style="202" customWidth="1"/>
    <col min="6012" max="6012" width="26.5703125" style="202" customWidth="1"/>
    <col min="6013" max="6014" width="5" style="202" customWidth="1"/>
    <col min="6015" max="6015" width="4.5703125" style="202" customWidth="1"/>
    <col min="6016" max="6016" width="7.42578125" style="202" customWidth="1"/>
    <col min="6017" max="6017" width="7.28515625" style="202" customWidth="1"/>
    <col min="6018" max="6019" width="4.7109375" style="202" customWidth="1"/>
    <col min="6020" max="6020" width="7.7109375" style="202" customWidth="1"/>
    <col min="6021" max="6022" width="4.7109375" style="202" customWidth="1"/>
    <col min="6023" max="6023" width="5.7109375" style="202" customWidth="1"/>
    <col min="6024" max="6024" width="5.28515625" style="202" customWidth="1"/>
    <col min="6025" max="6030" width="4.7109375" style="202" customWidth="1"/>
    <col min="6031" max="6031" width="5.85546875" style="202" customWidth="1"/>
    <col min="6032" max="6032" width="7.140625" style="202" customWidth="1"/>
    <col min="6033" max="6040" width="4.7109375" style="202" customWidth="1"/>
    <col min="6041" max="6041" width="5.5703125" style="202" customWidth="1"/>
    <col min="6042" max="6043" width="4.7109375" style="202" customWidth="1"/>
    <col min="6044" max="6045" width="5.5703125" style="202" customWidth="1"/>
    <col min="6046" max="6046" width="4.7109375" style="202" customWidth="1"/>
    <col min="6047" max="6048" width="5.5703125" style="202" customWidth="1"/>
    <col min="6049" max="6050" width="4.7109375" style="202" customWidth="1"/>
    <col min="6051" max="6051" width="6.28515625" style="202" customWidth="1"/>
    <col min="6052" max="6052" width="6" style="202" customWidth="1"/>
    <col min="6053" max="6053" width="7.7109375" style="202" customWidth="1"/>
    <col min="6054" max="6054" width="6.7109375" style="202" customWidth="1"/>
    <col min="6055" max="6055" width="10.42578125" style="202" customWidth="1"/>
    <col min="6056" max="6056" width="9.5703125" style="202" customWidth="1"/>
    <col min="6057" max="6057" width="9.7109375" style="202" customWidth="1"/>
    <col min="6058" max="6058" width="8.28515625" style="202" customWidth="1"/>
    <col min="6059" max="6059" width="4.5703125" style="202" customWidth="1"/>
    <col min="6060" max="6060" width="7.5703125" style="202" customWidth="1"/>
    <col min="6061" max="6061" width="5.85546875" style="202" customWidth="1"/>
    <col min="6062" max="6062" width="6.140625" style="202" customWidth="1"/>
    <col min="6063" max="6063" width="6" style="202" customWidth="1"/>
    <col min="6064" max="6064" width="6.28515625" style="202" customWidth="1"/>
    <col min="6065" max="6065" width="8.28515625" style="202" customWidth="1"/>
    <col min="6066" max="6066" width="10.42578125" style="202" customWidth="1"/>
    <col min="6067" max="6265" width="8.85546875" style="202"/>
    <col min="6266" max="6266" width="4.140625" style="202" customWidth="1"/>
    <col min="6267" max="6267" width="12.140625" style="202" customWidth="1"/>
    <col min="6268" max="6268" width="26.5703125" style="202" customWidth="1"/>
    <col min="6269" max="6270" width="5" style="202" customWidth="1"/>
    <col min="6271" max="6271" width="4.5703125" style="202" customWidth="1"/>
    <col min="6272" max="6272" width="7.42578125" style="202" customWidth="1"/>
    <col min="6273" max="6273" width="7.28515625" style="202" customWidth="1"/>
    <col min="6274" max="6275" width="4.7109375" style="202" customWidth="1"/>
    <col min="6276" max="6276" width="7.7109375" style="202" customWidth="1"/>
    <col min="6277" max="6278" width="4.7109375" style="202" customWidth="1"/>
    <col min="6279" max="6279" width="5.7109375" style="202" customWidth="1"/>
    <col min="6280" max="6280" width="5.28515625" style="202" customWidth="1"/>
    <col min="6281" max="6286" width="4.7109375" style="202" customWidth="1"/>
    <col min="6287" max="6287" width="5.85546875" style="202" customWidth="1"/>
    <col min="6288" max="6288" width="7.140625" style="202" customWidth="1"/>
    <col min="6289" max="6296" width="4.7109375" style="202" customWidth="1"/>
    <col min="6297" max="6297" width="5.5703125" style="202" customWidth="1"/>
    <col min="6298" max="6299" width="4.7109375" style="202" customWidth="1"/>
    <col min="6300" max="6301" width="5.5703125" style="202" customWidth="1"/>
    <col min="6302" max="6302" width="4.7109375" style="202" customWidth="1"/>
    <col min="6303" max="6304" width="5.5703125" style="202" customWidth="1"/>
    <col min="6305" max="6306" width="4.7109375" style="202" customWidth="1"/>
    <col min="6307" max="6307" width="6.28515625" style="202" customWidth="1"/>
    <col min="6308" max="6308" width="6" style="202" customWidth="1"/>
    <col min="6309" max="6309" width="7.7109375" style="202" customWidth="1"/>
    <col min="6310" max="6310" width="6.7109375" style="202" customWidth="1"/>
    <col min="6311" max="6311" width="10.42578125" style="202" customWidth="1"/>
    <col min="6312" max="6312" width="9.5703125" style="202" customWidth="1"/>
    <col min="6313" max="6313" width="9.7109375" style="202" customWidth="1"/>
    <col min="6314" max="6314" width="8.28515625" style="202" customWidth="1"/>
    <col min="6315" max="6315" width="4.5703125" style="202" customWidth="1"/>
    <col min="6316" max="6316" width="7.5703125" style="202" customWidth="1"/>
    <col min="6317" max="6317" width="5.85546875" style="202" customWidth="1"/>
    <col min="6318" max="6318" width="6.140625" style="202" customWidth="1"/>
    <col min="6319" max="6319" width="6" style="202" customWidth="1"/>
    <col min="6320" max="6320" width="6.28515625" style="202" customWidth="1"/>
    <col min="6321" max="6321" width="8.28515625" style="202" customWidth="1"/>
    <col min="6322" max="6322" width="10.42578125" style="202" customWidth="1"/>
    <col min="6323" max="6521" width="8.85546875" style="202"/>
    <col min="6522" max="6522" width="4.140625" style="202" customWidth="1"/>
    <col min="6523" max="6523" width="12.140625" style="202" customWidth="1"/>
    <col min="6524" max="6524" width="26.5703125" style="202" customWidth="1"/>
    <col min="6525" max="6526" width="5" style="202" customWidth="1"/>
    <col min="6527" max="6527" width="4.5703125" style="202" customWidth="1"/>
    <col min="6528" max="6528" width="7.42578125" style="202" customWidth="1"/>
    <col min="6529" max="6529" width="7.28515625" style="202" customWidth="1"/>
    <col min="6530" max="6531" width="4.7109375" style="202" customWidth="1"/>
    <col min="6532" max="6532" width="7.7109375" style="202" customWidth="1"/>
    <col min="6533" max="6534" width="4.7109375" style="202" customWidth="1"/>
    <col min="6535" max="6535" width="5.7109375" style="202" customWidth="1"/>
    <col min="6536" max="6536" width="5.28515625" style="202" customWidth="1"/>
    <col min="6537" max="6542" width="4.7109375" style="202" customWidth="1"/>
    <col min="6543" max="6543" width="5.85546875" style="202" customWidth="1"/>
    <col min="6544" max="6544" width="7.140625" style="202" customWidth="1"/>
    <col min="6545" max="6552" width="4.7109375" style="202" customWidth="1"/>
    <col min="6553" max="6553" width="5.5703125" style="202" customWidth="1"/>
    <col min="6554" max="6555" width="4.7109375" style="202" customWidth="1"/>
    <col min="6556" max="6557" width="5.5703125" style="202" customWidth="1"/>
    <col min="6558" max="6558" width="4.7109375" style="202" customWidth="1"/>
    <col min="6559" max="6560" width="5.5703125" style="202" customWidth="1"/>
    <col min="6561" max="6562" width="4.7109375" style="202" customWidth="1"/>
    <col min="6563" max="6563" width="6.28515625" style="202" customWidth="1"/>
    <col min="6564" max="6564" width="6" style="202" customWidth="1"/>
    <col min="6565" max="6565" width="7.7109375" style="202" customWidth="1"/>
    <col min="6566" max="6566" width="6.7109375" style="202" customWidth="1"/>
    <col min="6567" max="6567" width="10.42578125" style="202" customWidth="1"/>
    <col min="6568" max="6568" width="9.5703125" style="202" customWidth="1"/>
    <col min="6569" max="6569" width="9.7109375" style="202" customWidth="1"/>
    <col min="6570" max="6570" width="8.28515625" style="202" customWidth="1"/>
    <col min="6571" max="6571" width="4.5703125" style="202" customWidth="1"/>
    <col min="6572" max="6572" width="7.5703125" style="202" customWidth="1"/>
    <col min="6573" max="6573" width="5.85546875" style="202" customWidth="1"/>
    <col min="6574" max="6574" width="6.140625" style="202" customWidth="1"/>
    <col min="6575" max="6575" width="6" style="202" customWidth="1"/>
    <col min="6576" max="6576" width="6.28515625" style="202" customWidth="1"/>
    <col min="6577" max="6577" width="8.28515625" style="202" customWidth="1"/>
    <col min="6578" max="6578" width="10.42578125" style="202" customWidth="1"/>
    <col min="6579" max="6777" width="8.85546875" style="202"/>
    <col min="6778" max="6778" width="4.140625" style="202" customWidth="1"/>
    <col min="6779" max="6779" width="12.140625" style="202" customWidth="1"/>
    <col min="6780" max="6780" width="26.5703125" style="202" customWidth="1"/>
    <col min="6781" max="6782" width="5" style="202" customWidth="1"/>
    <col min="6783" max="6783" width="4.5703125" style="202" customWidth="1"/>
    <col min="6784" max="6784" width="7.42578125" style="202" customWidth="1"/>
    <col min="6785" max="6785" width="7.28515625" style="202" customWidth="1"/>
    <col min="6786" max="6787" width="4.7109375" style="202" customWidth="1"/>
    <col min="6788" max="6788" width="7.7109375" style="202" customWidth="1"/>
    <col min="6789" max="6790" width="4.7109375" style="202" customWidth="1"/>
    <col min="6791" max="6791" width="5.7109375" style="202" customWidth="1"/>
    <col min="6792" max="6792" width="5.28515625" style="202" customWidth="1"/>
    <col min="6793" max="6798" width="4.7109375" style="202" customWidth="1"/>
    <col min="6799" max="6799" width="5.85546875" style="202" customWidth="1"/>
    <col min="6800" max="6800" width="7.140625" style="202" customWidth="1"/>
    <col min="6801" max="6808" width="4.7109375" style="202" customWidth="1"/>
    <col min="6809" max="6809" width="5.5703125" style="202" customWidth="1"/>
    <col min="6810" max="6811" width="4.7109375" style="202" customWidth="1"/>
    <col min="6812" max="6813" width="5.5703125" style="202" customWidth="1"/>
    <col min="6814" max="6814" width="4.7109375" style="202" customWidth="1"/>
    <col min="6815" max="6816" width="5.5703125" style="202" customWidth="1"/>
    <col min="6817" max="6818" width="4.7109375" style="202" customWidth="1"/>
    <col min="6819" max="6819" width="6.28515625" style="202" customWidth="1"/>
    <col min="6820" max="6820" width="6" style="202" customWidth="1"/>
    <col min="6821" max="6821" width="7.7109375" style="202" customWidth="1"/>
    <col min="6822" max="6822" width="6.7109375" style="202" customWidth="1"/>
    <col min="6823" max="6823" width="10.42578125" style="202" customWidth="1"/>
    <col min="6824" max="6824" width="9.5703125" style="202" customWidth="1"/>
    <col min="6825" max="6825" width="9.7109375" style="202" customWidth="1"/>
    <col min="6826" max="6826" width="8.28515625" style="202" customWidth="1"/>
    <col min="6827" max="6827" width="4.5703125" style="202" customWidth="1"/>
    <col min="6828" max="6828" width="7.5703125" style="202" customWidth="1"/>
    <col min="6829" max="6829" width="5.85546875" style="202" customWidth="1"/>
    <col min="6830" max="6830" width="6.140625" style="202" customWidth="1"/>
    <col min="6831" max="6831" width="6" style="202" customWidth="1"/>
    <col min="6832" max="6832" width="6.28515625" style="202" customWidth="1"/>
    <col min="6833" max="6833" width="8.28515625" style="202" customWidth="1"/>
    <col min="6834" max="6834" width="10.42578125" style="202" customWidth="1"/>
    <col min="6835" max="7033" width="8.85546875" style="202"/>
    <col min="7034" max="7034" width="4.140625" style="202" customWidth="1"/>
    <col min="7035" max="7035" width="12.140625" style="202" customWidth="1"/>
    <col min="7036" max="7036" width="26.5703125" style="202" customWidth="1"/>
    <col min="7037" max="7038" width="5" style="202" customWidth="1"/>
    <col min="7039" max="7039" width="4.5703125" style="202" customWidth="1"/>
    <col min="7040" max="7040" width="7.42578125" style="202" customWidth="1"/>
    <col min="7041" max="7041" width="7.28515625" style="202" customWidth="1"/>
    <col min="7042" max="7043" width="4.7109375" style="202" customWidth="1"/>
    <col min="7044" max="7044" width="7.7109375" style="202" customWidth="1"/>
    <col min="7045" max="7046" width="4.7109375" style="202" customWidth="1"/>
    <col min="7047" max="7047" width="5.7109375" style="202" customWidth="1"/>
    <col min="7048" max="7048" width="5.28515625" style="202" customWidth="1"/>
    <col min="7049" max="7054" width="4.7109375" style="202" customWidth="1"/>
    <col min="7055" max="7055" width="5.85546875" style="202" customWidth="1"/>
    <col min="7056" max="7056" width="7.140625" style="202" customWidth="1"/>
    <col min="7057" max="7064" width="4.7109375" style="202" customWidth="1"/>
    <col min="7065" max="7065" width="5.5703125" style="202" customWidth="1"/>
    <col min="7066" max="7067" width="4.7109375" style="202" customWidth="1"/>
    <col min="7068" max="7069" width="5.5703125" style="202" customWidth="1"/>
    <col min="7070" max="7070" width="4.7109375" style="202" customWidth="1"/>
    <col min="7071" max="7072" width="5.5703125" style="202" customWidth="1"/>
    <col min="7073" max="7074" width="4.7109375" style="202" customWidth="1"/>
    <col min="7075" max="7075" width="6.28515625" style="202" customWidth="1"/>
    <col min="7076" max="7076" width="6" style="202" customWidth="1"/>
    <col min="7077" max="7077" width="7.7109375" style="202" customWidth="1"/>
    <col min="7078" max="7078" width="6.7109375" style="202" customWidth="1"/>
    <col min="7079" max="7079" width="10.42578125" style="202" customWidth="1"/>
    <col min="7080" max="7080" width="9.5703125" style="202" customWidth="1"/>
    <col min="7081" max="7081" width="9.7109375" style="202" customWidth="1"/>
    <col min="7082" max="7082" width="8.28515625" style="202" customWidth="1"/>
    <col min="7083" max="7083" width="4.5703125" style="202" customWidth="1"/>
    <col min="7084" max="7084" width="7.5703125" style="202" customWidth="1"/>
    <col min="7085" max="7085" width="5.85546875" style="202" customWidth="1"/>
    <col min="7086" max="7086" width="6.140625" style="202" customWidth="1"/>
    <col min="7087" max="7087" width="6" style="202" customWidth="1"/>
    <col min="7088" max="7088" width="6.28515625" style="202" customWidth="1"/>
    <col min="7089" max="7089" width="8.28515625" style="202" customWidth="1"/>
    <col min="7090" max="7090" width="10.42578125" style="202" customWidth="1"/>
    <col min="7091" max="7289" width="8.85546875" style="202"/>
    <col min="7290" max="7290" width="4.140625" style="202" customWidth="1"/>
    <col min="7291" max="7291" width="12.140625" style="202" customWidth="1"/>
    <col min="7292" max="7292" width="26.5703125" style="202" customWidth="1"/>
    <col min="7293" max="7294" width="5" style="202" customWidth="1"/>
    <col min="7295" max="7295" width="4.5703125" style="202" customWidth="1"/>
    <col min="7296" max="7296" width="7.42578125" style="202" customWidth="1"/>
    <col min="7297" max="7297" width="7.28515625" style="202" customWidth="1"/>
    <col min="7298" max="7299" width="4.7109375" style="202" customWidth="1"/>
    <col min="7300" max="7300" width="7.7109375" style="202" customWidth="1"/>
    <col min="7301" max="7302" width="4.7109375" style="202" customWidth="1"/>
    <col min="7303" max="7303" width="5.7109375" style="202" customWidth="1"/>
    <col min="7304" max="7304" width="5.28515625" style="202" customWidth="1"/>
    <col min="7305" max="7310" width="4.7109375" style="202" customWidth="1"/>
    <col min="7311" max="7311" width="5.85546875" style="202" customWidth="1"/>
    <col min="7312" max="7312" width="7.140625" style="202" customWidth="1"/>
    <col min="7313" max="7320" width="4.7109375" style="202" customWidth="1"/>
    <col min="7321" max="7321" width="5.5703125" style="202" customWidth="1"/>
    <col min="7322" max="7323" width="4.7109375" style="202" customWidth="1"/>
    <col min="7324" max="7325" width="5.5703125" style="202" customWidth="1"/>
    <col min="7326" max="7326" width="4.7109375" style="202" customWidth="1"/>
    <col min="7327" max="7328" width="5.5703125" style="202" customWidth="1"/>
    <col min="7329" max="7330" width="4.7109375" style="202" customWidth="1"/>
    <col min="7331" max="7331" width="6.28515625" style="202" customWidth="1"/>
    <col min="7332" max="7332" width="6" style="202" customWidth="1"/>
    <col min="7333" max="7333" width="7.7109375" style="202" customWidth="1"/>
    <col min="7334" max="7334" width="6.7109375" style="202" customWidth="1"/>
    <col min="7335" max="7335" width="10.42578125" style="202" customWidth="1"/>
    <col min="7336" max="7336" width="9.5703125" style="202" customWidth="1"/>
    <col min="7337" max="7337" width="9.7109375" style="202" customWidth="1"/>
    <col min="7338" max="7338" width="8.28515625" style="202" customWidth="1"/>
    <col min="7339" max="7339" width="4.5703125" style="202" customWidth="1"/>
    <col min="7340" max="7340" width="7.5703125" style="202" customWidth="1"/>
    <col min="7341" max="7341" width="5.85546875" style="202" customWidth="1"/>
    <col min="7342" max="7342" width="6.140625" style="202" customWidth="1"/>
    <col min="7343" max="7343" width="6" style="202" customWidth="1"/>
    <col min="7344" max="7344" width="6.28515625" style="202" customWidth="1"/>
    <col min="7345" max="7345" width="8.28515625" style="202" customWidth="1"/>
    <col min="7346" max="7346" width="10.42578125" style="202" customWidth="1"/>
    <col min="7347" max="7545" width="8.85546875" style="202"/>
    <col min="7546" max="7546" width="4.140625" style="202" customWidth="1"/>
    <col min="7547" max="7547" width="12.140625" style="202" customWidth="1"/>
    <col min="7548" max="7548" width="26.5703125" style="202" customWidth="1"/>
    <col min="7549" max="7550" width="5" style="202" customWidth="1"/>
    <col min="7551" max="7551" width="4.5703125" style="202" customWidth="1"/>
    <col min="7552" max="7552" width="7.42578125" style="202" customWidth="1"/>
    <col min="7553" max="7553" width="7.28515625" style="202" customWidth="1"/>
    <col min="7554" max="7555" width="4.7109375" style="202" customWidth="1"/>
    <col min="7556" max="7556" width="7.7109375" style="202" customWidth="1"/>
    <col min="7557" max="7558" width="4.7109375" style="202" customWidth="1"/>
    <col min="7559" max="7559" width="5.7109375" style="202" customWidth="1"/>
    <col min="7560" max="7560" width="5.28515625" style="202" customWidth="1"/>
    <col min="7561" max="7566" width="4.7109375" style="202" customWidth="1"/>
    <col min="7567" max="7567" width="5.85546875" style="202" customWidth="1"/>
    <col min="7568" max="7568" width="7.140625" style="202" customWidth="1"/>
    <col min="7569" max="7576" width="4.7109375" style="202" customWidth="1"/>
    <col min="7577" max="7577" width="5.5703125" style="202" customWidth="1"/>
    <col min="7578" max="7579" width="4.7109375" style="202" customWidth="1"/>
    <col min="7580" max="7581" width="5.5703125" style="202" customWidth="1"/>
    <col min="7582" max="7582" width="4.7109375" style="202" customWidth="1"/>
    <col min="7583" max="7584" width="5.5703125" style="202" customWidth="1"/>
    <col min="7585" max="7586" width="4.7109375" style="202" customWidth="1"/>
    <col min="7587" max="7587" width="6.28515625" style="202" customWidth="1"/>
    <col min="7588" max="7588" width="6" style="202" customWidth="1"/>
    <col min="7589" max="7589" width="7.7109375" style="202" customWidth="1"/>
    <col min="7590" max="7590" width="6.7109375" style="202" customWidth="1"/>
    <col min="7591" max="7591" width="10.42578125" style="202" customWidth="1"/>
    <col min="7592" max="7592" width="9.5703125" style="202" customWidth="1"/>
    <col min="7593" max="7593" width="9.7109375" style="202" customWidth="1"/>
    <col min="7594" max="7594" width="8.28515625" style="202" customWidth="1"/>
    <col min="7595" max="7595" width="4.5703125" style="202" customWidth="1"/>
    <col min="7596" max="7596" width="7.5703125" style="202" customWidth="1"/>
    <col min="7597" max="7597" width="5.85546875" style="202" customWidth="1"/>
    <col min="7598" max="7598" width="6.140625" style="202" customWidth="1"/>
    <col min="7599" max="7599" width="6" style="202" customWidth="1"/>
    <col min="7600" max="7600" width="6.28515625" style="202" customWidth="1"/>
    <col min="7601" max="7601" width="8.28515625" style="202" customWidth="1"/>
    <col min="7602" max="7602" width="10.42578125" style="202" customWidth="1"/>
    <col min="7603" max="7801" width="8.85546875" style="202"/>
    <col min="7802" max="7802" width="4.140625" style="202" customWidth="1"/>
    <col min="7803" max="7803" width="12.140625" style="202" customWidth="1"/>
    <col min="7804" max="7804" width="26.5703125" style="202" customWidth="1"/>
    <col min="7805" max="7806" width="5" style="202" customWidth="1"/>
    <col min="7807" max="7807" width="4.5703125" style="202" customWidth="1"/>
    <col min="7808" max="7808" width="7.42578125" style="202" customWidth="1"/>
    <col min="7809" max="7809" width="7.28515625" style="202" customWidth="1"/>
    <col min="7810" max="7811" width="4.7109375" style="202" customWidth="1"/>
    <col min="7812" max="7812" width="7.7109375" style="202" customWidth="1"/>
    <col min="7813" max="7814" width="4.7109375" style="202" customWidth="1"/>
    <col min="7815" max="7815" width="5.7109375" style="202" customWidth="1"/>
    <col min="7816" max="7816" width="5.28515625" style="202" customWidth="1"/>
    <col min="7817" max="7822" width="4.7109375" style="202" customWidth="1"/>
    <col min="7823" max="7823" width="5.85546875" style="202" customWidth="1"/>
    <col min="7824" max="7824" width="7.140625" style="202" customWidth="1"/>
    <col min="7825" max="7832" width="4.7109375" style="202" customWidth="1"/>
    <col min="7833" max="7833" width="5.5703125" style="202" customWidth="1"/>
    <col min="7834" max="7835" width="4.7109375" style="202" customWidth="1"/>
    <col min="7836" max="7837" width="5.5703125" style="202" customWidth="1"/>
    <col min="7838" max="7838" width="4.7109375" style="202" customWidth="1"/>
    <col min="7839" max="7840" width="5.5703125" style="202" customWidth="1"/>
    <col min="7841" max="7842" width="4.7109375" style="202" customWidth="1"/>
    <col min="7843" max="7843" width="6.28515625" style="202" customWidth="1"/>
    <col min="7844" max="7844" width="6" style="202" customWidth="1"/>
    <col min="7845" max="7845" width="7.7109375" style="202" customWidth="1"/>
    <col min="7846" max="7846" width="6.7109375" style="202" customWidth="1"/>
    <col min="7847" max="7847" width="10.42578125" style="202" customWidth="1"/>
    <col min="7848" max="7848" width="9.5703125" style="202" customWidth="1"/>
    <col min="7849" max="7849" width="9.7109375" style="202" customWidth="1"/>
    <col min="7850" max="7850" width="8.28515625" style="202" customWidth="1"/>
    <col min="7851" max="7851" width="4.5703125" style="202" customWidth="1"/>
    <col min="7852" max="7852" width="7.5703125" style="202" customWidth="1"/>
    <col min="7853" max="7853" width="5.85546875" style="202" customWidth="1"/>
    <col min="7854" max="7854" width="6.140625" style="202" customWidth="1"/>
    <col min="7855" max="7855" width="6" style="202" customWidth="1"/>
    <col min="7856" max="7856" width="6.28515625" style="202" customWidth="1"/>
    <col min="7857" max="7857" width="8.28515625" style="202" customWidth="1"/>
    <col min="7858" max="7858" width="10.42578125" style="202" customWidth="1"/>
    <col min="7859" max="8057" width="8.85546875" style="202"/>
    <col min="8058" max="8058" width="4.140625" style="202" customWidth="1"/>
    <col min="8059" max="8059" width="12.140625" style="202" customWidth="1"/>
    <col min="8060" max="8060" width="26.5703125" style="202" customWidth="1"/>
    <col min="8061" max="8062" width="5" style="202" customWidth="1"/>
    <col min="8063" max="8063" width="4.5703125" style="202" customWidth="1"/>
    <col min="8064" max="8064" width="7.42578125" style="202" customWidth="1"/>
    <col min="8065" max="8065" width="7.28515625" style="202" customWidth="1"/>
    <col min="8066" max="8067" width="4.7109375" style="202" customWidth="1"/>
    <col min="8068" max="8068" width="7.7109375" style="202" customWidth="1"/>
    <col min="8069" max="8070" width="4.7109375" style="202" customWidth="1"/>
    <col min="8071" max="8071" width="5.7109375" style="202" customWidth="1"/>
    <col min="8072" max="8072" width="5.28515625" style="202" customWidth="1"/>
    <col min="8073" max="8078" width="4.7109375" style="202" customWidth="1"/>
    <col min="8079" max="8079" width="5.85546875" style="202" customWidth="1"/>
    <col min="8080" max="8080" width="7.140625" style="202" customWidth="1"/>
    <col min="8081" max="8088" width="4.7109375" style="202" customWidth="1"/>
    <col min="8089" max="8089" width="5.5703125" style="202" customWidth="1"/>
    <col min="8090" max="8091" width="4.7109375" style="202" customWidth="1"/>
    <col min="8092" max="8093" width="5.5703125" style="202" customWidth="1"/>
    <col min="8094" max="8094" width="4.7109375" style="202" customWidth="1"/>
    <col min="8095" max="8096" width="5.5703125" style="202" customWidth="1"/>
    <col min="8097" max="8098" width="4.7109375" style="202" customWidth="1"/>
    <col min="8099" max="8099" width="6.28515625" style="202" customWidth="1"/>
    <col min="8100" max="8100" width="6" style="202" customWidth="1"/>
    <col min="8101" max="8101" width="7.7109375" style="202" customWidth="1"/>
    <col min="8102" max="8102" width="6.7109375" style="202" customWidth="1"/>
    <col min="8103" max="8103" width="10.42578125" style="202" customWidth="1"/>
    <col min="8104" max="8104" width="9.5703125" style="202" customWidth="1"/>
    <col min="8105" max="8105" width="9.7109375" style="202" customWidth="1"/>
    <col min="8106" max="8106" width="8.28515625" style="202" customWidth="1"/>
    <col min="8107" max="8107" width="4.5703125" style="202" customWidth="1"/>
    <col min="8108" max="8108" width="7.5703125" style="202" customWidth="1"/>
    <col min="8109" max="8109" width="5.85546875" style="202" customWidth="1"/>
    <col min="8110" max="8110" width="6.140625" style="202" customWidth="1"/>
    <col min="8111" max="8111" width="6" style="202" customWidth="1"/>
    <col min="8112" max="8112" width="6.28515625" style="202" customWidth="1"/>
    <col min="8113" max="8113" width="8.28515625" style="202" customWidth="1"/>
    <col min="8114" max="8114" width="10.42578125" style="202" customWidth="1"/>
    <col min="8115" max="8313" width="8.85546875" style="202"/>
    <col min="8314" max="8314" width="4.140625" style="202" customWidth="1"/>
    <col min="8315" max="8315" width="12.140625" style="202" customWidth="1"/>
    <col min="8316" max="8316" width="26.5703125" style="202" customWidth="1"/>
    <col min="8317" max="8318" width="5" style="202" customWidth="1"/>
    <col min="8319" max="8319" width="4.5703125" style="202" customWidth="1"/>
    <col min="8320" max="8320" width="7.42578125" style="202" customWidth="1"/>
    <col min="8321" max="8321" width="7.28515625" style="202" customWidth="1"/>
    <col min="8322" max="8323" width="4.7109375" style="202" customWidth="1"/>
    <col min="8324" max="8324" width="7.7109375" style="202" customWidth="1"/>
    <col min="8325" max="8326" width="4.7109375" style="202" customWidth="1"/>
    <col min="8327" max="8327" width="5.7109375" style="202" customWidth="1"/>
    <col min="8328" max="8328" width="5.28515625" style="202" customWidth="1"/>
    <col min="8329" max="8334" width="4.7109375" style="202" customWidth="1"/>
    <col min="8335" max="8335" width="5.85546875" style="202" customWidth="1"/>
    <col min="8336" max="8336" width="7.140625" style="202" customWidth="1"/>
    <col min="8337" max="8344" width="4.7109375" style="202" customWidth="1"/>
    <col min="8345" max="8345" width="5.5703125" style="202" customWidth="1"/>
    <col min="8346" max="8347" width="4.7109375" style="202" customWidth="1"/>
    <col min="8348" max="8349" width="5.5703125" style="202" customWidth="1"/>
    <col min="8350" max="8350" width="4.7109375" style="202" customWidth="1"/>
    <col min="8351" max="8352" width="5.5703125" style="202" customWidth="1"/>
    <col min="8353" max="8354" width="4.7109375" style="202" customWidth="1"/>
    <col min="8355" max="8355" width="6.28515625" style="202" customWidth="1"/>
    <col min="8356" max="8356" width="6" style="202" customWidth="1"/>
    <col min="8357" max="8357" width="7.7109375" style="202" customWidth="1"/>
    <col min="8358" max="8358" width="6.7109375" style="202" customWidth="1"/>
    <col min="8359" max="8359" width="10.42578125" style="202" customWidth="1"/>
    <col min="8360" max="8360" width="9.5703125" style="202" customWidth="1"/>
    <col min="8361" max="8361" width="9.7109375" style="202" customWidth="1"/>
    <col min="8362" max="8362" width="8.28515625" style="202" customWidth="1"/>
    <col min="8363" max="8363" width="4.5703125" style="202" customWidth="1"/>
    <col min="8364" max="8364" width="7.5703125" style="202" customWidth="1"/>
    <col min="8365" max="8365" width="5.85546875" style="202" customWidth="1"/>
    <col min="8366" max="8366" width="6.140625" style="202" customWidth="1"/>
    <col min="8367" max="8367" width="6" style="202" customWidth="1"/>
    <col min="8368" max="8368" width="6.28515625" style="202" customWidth="1"/>
    <col min="8369" max="8369" width="8.28515625" style="202" customWidth="1"/>
    <col min="8370" max="8370" width="10.42578125" style="202" customWidth="1"/>
    <col min="8371" max="8569" width="8.85546875" style="202"/>
    <col min="8570" max="8570" width="4.140625" style="202" customWidth="1"/>
    <col min="8571" max="8571" width="12.140625" style="202" customWidth="1"/>
    <col min="8572" max="8572" width="26.5703125" style="202" customWidth="1"/>
    <col min="8573" max="8574" width="5" style="202" customWidth="1"/>
    <col min="8575" max="8575" width="4.5703125" style="202" customWidth="1"/>
    <col min="8576" max="8576" width="7.42578125" style="202" customWidth="1"/>
    <col min="8577" max="8577" width="7.28515625" style="202" customWidth="1"/>
    <col min="8578" max="8579" width="4.7109375" style="202" customWidth="1"/>
    <col min="8580" max="8580" width="7.7109375" style="202" customWidth="1"/>
    <col min="8581" max="8582" width="4.7109375" style="202" customWidth="1"/>
    <col min="8583" max="8583" width="5.7109375" style="202" customWidth="1"/>
    <col min="8584" max="8584" width="5.28515625" style="202" customWidth="1"/>
    <col min="8585" max="8590" width="4.7109375" style="202" customWidth="1"/>
    <col min="8591" max="8591" width="5.85546875" style="202" customWidth="1"/>
    <col min="8592" max="8592" width="7.140625" style="202" customWidth="1"/>
    <col min="8593" max="8600" width="4.7109375" style="202" customWidth="1"/>
    <col min="8601" max="8601" width="5.5703125" style="202" customWidth="1"/>
    <col min="8602" max="8603" width="4.7109375" style="202" customWidth="1"/>
    <col min="8604" max="8605" width="5.5703125" style="202" customWidth="1"/>
    <col min="8606" max="8606" width="4.7109375" style="202" customWidth="1"/>
    <col min="8607" max="8608" width="5.5703125" style="202" customWidth="1"/>
    <col min="8609" max="8610" width="4.7109375" style="202" customWidth="1"/>
    <col min="8611" max="8611" width="6.28515625" style="202" customWidth="1"/>
    <col min="8612" max="8612" width="6" style="202" customWidth="1"/>
    <col min="8613" max="8613" width="7.7109375" style="202" customWidth="1"/>
    <col min="8614" max="8614" width="6.7109375" style="202" customWidth="1"/>
    <col min="8615" max="8615" width="10.42578125" style="202" customWidth="1"/>
    <col min="8616" max="8616" width="9.5703125" style="202" customWidth="1"/>
    <col min="8617" max="8617" width="9.7109375" style="202" customWidth="1"/>
    <col min="8618" max="8618" width="8.28515625" style="202" customWidth="1"/>
    <col min="8619" max="8619" width="4.5703125" style="202" customWidth="1"/>
    <col min="8620" max="8620" width="7.5703125" style="202" customWidth="1"/>
    <col min="8621" max="8621" width="5.85546875" style="202" customWidth="1"/>
    <col min="8622" max="8622" width="6.140625" style="202" customWidth="1"/>
    <col min="8623" max="8623" width="6" style="202" customWidth="1"/>
    <col min="8624" max="8624" width="6.28515625" style="202" customWidth="1"/>
    <col min="8625" max="8625" width="8.28515625" style="202" customWidth="1"/>
    <col min="8626" max="8626" width="10.42578125" style="202" customWidth="1"/>
    <col min="8627" max="8825" width="8.85546875" style="202"/>
    <col min="8826" max="8826" width="4.140625" style="202" customWidth="1"/>
    <col min="8827" max="8827" width="12.140625" style="202" customWidth="1"/>
    <col min="8828" max="8828" width="26.5703125" style="202" customWidth="1"/>
    <col min="8829" max="8830" width="5" style="202" customWidth="1"/>
    <col min="8831" max="8831" width="4.5703125" style="202" customWidth="1"/>
    <col min="8832" max="8832" width="7.42578125" style="202" customWidth="1"/>
    <col min="8833" max="8833" width="7.28515625" style="202" customWidth="1"/>
    <col min="8834" max="8835" width="4.7109375" style="202" customWidth="1"/>
    <col min="8836" max="8836" width="7.7109375" style="202" customWidth="1"/>
    <col min="8837" max="8838" width="4.7109375" style="202" customWidth="1"/>
    <col min="8839" max="8839" width="5.7109375" style="202" customWidth="1"/>
    <col min="8840" max="8840" width="5.28515625" style="202" customWidth="1"/>
    <col min="8841" max="8846" width="4.7109375" style="202" customWidth="1"/>
    <col min="8847" max="8847" width="5.85546875" style="202" customWidth="1"/>
    <col min="8848" max="8848" width="7.140625" style="202" customWidth="1"/>
    <col min="8849" max="8856" width="4.7109375" style="202" customWidth="1"/>
    <col min="8857" max="8857" width="5.5703125" style="202" customWidth="1"/>
    <col min="8858" max="8859" width="4.7109375" style="202" customWidth="1"/>
    <col min="8860" max="8861" width="5.5703125" style="202" customWidth="1"/>
    <col min="8862" max="8862" width="4.7109375" style="202" customWidth="1"/>
    <col min="8863" max="8864" width="5.5703125" style="202" customWidth="1"/>
    <col min="8865" max="8866" width="4.7109375" style="202" customWidth="1"/>
    <col min="8867" max="8867" width="6.28515625" style="202" customWidth="1"/>
    <col min="8868" max="8868" width="6" style="202" customWidth="1"/>
    <col min="8869" max="8869" width="7.7109375" style="202" customWidth="1"/>
    <col min="8870" max="8870" width="6.7109375" style="202" customWidth="1"/>
    <col min="8871" max="8871" width="10.42578125" style="202" customWidth="1"/>
    <col min="8872" max="8872" width="9.5703125" style="202" customWidth="1"/>
    <col min="8873" max="8873" width="9.7109375" style="202" customWidth="1"/>
    <col min="8874" max="8874" width="8.28515625" style="202" customWidth="1"/>
    <col min="8875" max="8875" width="4.5703125" style="202" customWidth="1"/>
    <col min="8876" max="8876" width="7.5703125" style="202" customWidth="1"/>
    <col min="8877" max="8877" width="5.85546875" style="202" customWidth="1"/>
    <col min="8878" max="8878" width="6.140625" style="202" customWidth="1"/>
    <col min="8879" max="8879" width="6" style="202" customWidth="1"/>
    <col min="8880" max="8880" width="6.28515625" style="202" customWidth="1"/>
    <col min="8881" max="8881" width="8.28515625" style="202" customWidth="1"/>
    <col min="8882" max="8882" width="10.42578125" style="202" customWidth="1"/>
    <col min="8883" max="9081" width="8.85546875" style="202"/>
    <col min="9082" max="9082" width="4.140625" style="202" customWidth="1"/>
    <col min="9083" max="9083" width="12.140625" style="202" customWidth="1"/>
    <col min="9084" max="9084" width="26.5703125" style="202" customWidth="1"/>
    <col min="9085" max="9086" width="5" style="202" customWidth="1"/>
    <col min="9087" max="9087" width="4.5703125" style="202" customWidth="1"/>
    <col min="9088" max="9088" width="7.42578125" style="202" customWidth="1"/>
    <col min="9089" max="9089" width="7.28515625" style="202" customWidth="1"/>
    <col min="9090" max="9091" width="4.7109375" style="202" customWidth="1"/>
    <col min="9092" max="9092" width="7.7109375" style="202" customWidth="1"/>
    <col min="9093" max="9094" width="4.7109375" style="202" customWidth="1"/>
    <col min="9095" max="9095" width="5.7109375" style="202" customWidth="1"/>
    <col min="9096" max="9096" width="5.28515625" style="202" customWidth="1"/>
    <col min="9097" max="9102" width="4.7109375" style="202" customWidth="1"/>
    <col min="9103" max="9103" width="5.85546875" style="202" customWidth="1"/>
    <col min="9104" max="9104" width="7.140625" style="202" customWidth="1"/>
    <col min="9105" max="9112" width="4.7109375" style="202" customWidth="1"/>
    <col min="9113" max="9113" width="5.5703125" style="202" customWidth="1"/>
    <col min="9114" max="9115" width="4.7109375" style="202" customWidth="1"/>
    <col min="9116" max="9117" width="5.5703125" style="202" customWidth="1"/>
    <col min="9118" max="9118" width="4.7109375" style="202" customWidth="1"/>
    <col min="9119" max="9120" width="5.5703125" style="202" customWidth="1"/>
    <col min="9121" max="9122" width="4.7109375" style="202" customWidth="1"/>
    <col min="9123" max="9123" width="6.28515625" style="202" customWidth="1"/>
    <col min="9124" max="9124" width="6" style="202" customWidth="1"/>
    <col min="9125" max="9125" width="7.7109375" style="202" customWidth="1"/>
    <col min="9126" max="9126" width="6.7109375" style="202" customWidth="1"/>
    <col min="9127" max="9127" width="10.42578125" style="202" customWidth="1"/>
    <col min="9128" max="9128" width="9.5703125" style="202" customWidth="1"/>
    <col min="9129" max="9129" width="9.7109375" style="202" customWidth="1"/>
    <col min="9130" max="9130" width="8.28515625" style="202" customWidth="1"/>
    <col min="9131" max="9131" width="4.5703125" style="202" customWidth="1"/>
    <col min="9132" max="9132" width="7.5703125" style="202" customWidth="1"/>
    <col min="9133" max="9133" width="5.85546875" style="202" customWidth="1"/>
    <col min="9134" max="9134" width="6.140625" style="202" customWidth="1"/>
    <col min="9135" max="9135" width="6" style="202" customWidth="1"/>
    <col min="9136" max="9136" width="6.28515625" style="202" customWidth="1"/>
    <col min="9137" max="9137" width="8.28515625" style="202" customWidth="1"/>
    <col min="9138" max="9138" width="10.42578125" style="202" customWidth="1"/>
    <col min="9139" max="9337" width="8.85546875" style="202"/>
    <col min="9338" max="9338" width="4.140625" style="202" customWidth="1"/>
    <col min="9339" max="9339" width="12.140625" style="202" customWidth="1"/>
    <col min="9340" max="9340" width="26.5703125" style="202" customWidth="1"/>
    <col min="9341" max="9342" width="5" style="202" customWidth="1"/>
    <col min="9343" max="9343" width="4.5703125" style="202" customWidth="1"/>
    <col min="9344" max="9344" width="7.42578125" style="202" customWidth="1"/>
    <col min="9345" max="9345" width="7.28515625" style="202" customWidth="1"/>
    <col min="9346" max="9347" width="4.7109375" style="202" customWidth="1"/>
    <col min="9348" max="9348" width="7.7109375" style="202" customWidth="1"/>
    <col min="9349" max="9350" width="4.7109375" style="202" customWidth="1"/>
    <col min="9351" max="9351" width="5.7109375" style="202" customWidth="1"/>
    <col min="9352" max="9352" width="5.28515625" style="202" customWidth="1"/>
    <col min="9353" max="9358" width="4.7109375" style="202" customWidth="1"/>
    <col min="9359" max="9359" width="5.85546875" style="202" customWidth="1"/>
    <col min="9360" max="9360" width="7.140625" style="202" customWidth="1"/>
    <col min="9361" max="9368" width="4.7109375" style="202" customWidth="1"/>
    <col min="9369" max="9369" width="5.5703125" style="202" customWidth="1"/>
    <col min="9370" max="9371" width="4.7109375" style="202" customWidth="1"/>
    <col min="9372" max="9373" width="5.5703125" style="202" customWidth="1"/>
    <col min="9374" max="9374" width="4.7109375" style="202" customWidth="1"/>
    <col min="9375" max="9376" width="5.5703125" style="202" customWidth="1"/>
    <col min="9377" max="9378" width="4.7109375" style="202" customWidth="1"/>
    <col min="9379" max="9379" width="6.28515625" style="202" customWidth="1"/>
    <col min="9380" max="9380" width="6" style="202" customWidth="1"/>
    <col min="9381" max="9381" width="7.7109375" style="202" customWidth="1"/>
    <col min="9382" max="9382" width="6.7109375" style="202" customWidth="1"/>
    <col min="9383" max="9383" width="10.42578125" style="202" customWidth="1"/>
    <col min="9384" max="9384" width="9.5703125" style="202" customWidth="1"/>
    <col min="9385" max="9385" width="9.7109375" style="202" customWidth="1"/>
    <col min="9386" max="9386" width="8.28515625" style="202" customWidth="1"/>
    <col min="9387" max="9387" width="4.5703125" style="202" customWidth="1"/>
    <col min="9388" max="9388" width="7.5703125" style="202" customWidth="1"/>
    <col min="9389" max="9389" width="5.85546875" style="202" customWidth="1"/>
    <col min="9390" max="9390" width="6.140625" style="202" customWidth="1"/>
    <col min="9391" max="9391" width="6" style="202" customWidth="1"/>
    <col min="9392" max="9392" width="6.28515625" style="202" customWidth="1"/>
    <col min="9393" max="9393" width="8.28515625" style="202" customWidth="1"/>
    <col min="9394" max="9394" width="10.42578125" style="202" customWidth="1"/>
    <col min="9395" max="9593" width="8.85546875" style="202"/>
    <col min="9594" max="9594" width="4.140625" style="202" customWidth="1"/>
    <col min="9595" max="9595" width="12.140625" style="202" customWidth="1"/>
    <col min="9596" max="9596" width="26.5703125" style="202" customWidth="1"/>
    <col min="9597" max="9598" width="5" style="202" customWidth="1"/>
    <col min="9599" max="9599" width="4.5703125" style="202" customWidth="1"/>
    <col min="9600" max="9600" width="7.42578125" style="202" customWidth="1"/>
    <col min="9601" max="9601" width="7.28515625" style="202" customWidth="1"/>
    <col min="9602" max="9603" width="4.7109375" style="202" customWidth="1"/>
    <col min="9604" max="9604" width="7.7109375" style="202" customWidth="1"/>
    <col min="9605" max="9606" width="4.7109375" style="202" customWidth="1"/>
    <col min="9607" max="9607" width="5.7109375" style="202" customWidth="1"/>
    <col min="9608" max="9608" width="5.28515625" style="202" customWidth="1"/>
    <col min="9609" max="9614" width="4.7109375" style="202" customWidth="1"/>
    <col min="9615" max="9615" width="5.85546875" style="202" customWidth="1"/>
    <col min="9616" max="9616" width="7.140625" style="202" customWidth="1"/>
    <col min="9617" max="9624" width="4.7109375" style="202" customWidth="1"/>
    <col min="9625" max="9625" width="5.5703125" style="202" customWidth="1"/>
    <col min="9626" max="9627" width="4.7109375" style="202" customWidth="1"/>
    <col min="9628" max="9629" width="5.5703125" style="202" customWidth="1"/>
    <col min="9630" max="9630" width="4.7109375" style="202" customWidth="1"/>
    <col min="9631" max="9632" width="5.5703125" style="202" customWidth="1"/>
    <col min="9633" max="9634" width="4.7109375" style="202" customWidth="1"/>
    <col min="9635" max="9635" width="6.28515625" style="202" customWidth="1"/>
    <col min="9636" max="9636" width="6" style="202" customWidth="1"/>
    <col min="9637" max="9637" width="7.7109375" style="202" customWidth="1"/>
    <col min="9638" max="9638" width="6.7109375" style="202" customWidth="1"/>
    <col min="9639" max="9639" width="10.42578125" style="202" customWidth="1"/>
    <col min="9640" max="9640" width="9.5703125" style="202" customWidth="1"/>
    <col min="9641" max="9641" width="9.7109375" style="202" customWidth="1"/>
    <col min="9642" max="9642" width="8.28515625" style="202" customWidth="1"/>
    <col min="9643" max="9643" width="4.5703125" style="202" customWidth="1"/>
    <col min="9644" max="9644" width="7.5703125" style="202" customWidth="1"/>
    <col min="9645" max="9645" width="5.85546875" style="202" customWidth="1"/>
    <col min="9646" max="9646" width="6.140625" style="202" customWidth="1"/>
    <col min="9647" max="9647" width="6" style="202" customWidth="1"/>
    <col min="9648" max="9648" width="6.28515625" style="202" customWidth="1"/>
    <col min="9649" max="9649" width="8.28515625" style="202" customWidth="1"/>
    <col min="9650" max="9650" width="10.42578125" style="202" customWidth="1"/>
    <col min="9651" max="9849" width="8.85546875" style="202"/>
    <col min="9850" max="9850" width="4.140625" style="202" customWidth="1"/>
    <col min="9851" max="9851" width="12.140625" style="202" customWidth="1"/>
    <col min="9852" max="9852" width="26.5703125" style="202" customWidth="1"/>
    <col min="9853" max="9854" width="5" style="202" customWidth="1"/>
    <col min="9855" max="9855" width="4.5703125" style="202" customWidth="1"/>
    <col min="9856" max="9856" width="7.42578125" style="202" customWidth="1"/>
    <col min="9857" max="9857" width="7.28515625" style="202" customWidth="1"/>
    <col min="9858" max="9859" width="4.7109375" style="202" customWidth="1"/>
    <col min="9860" max="9860" width="7.7109375" style="202" customWidth="1"/>
    <col min="9861" max="9862" width="4.7109375" style="202" customWidth="1"/>
    <col min="9863" max="9863" width="5.7109375" style="202" customWidth="1"/>
    <col min="9864" max="9864" width="5.28515625" style="202" customWidth="1"/>
    <col min="9865" max="9870" width="4.7109375" style="202" customWidth="1"/>
    <col min="9871" max="9871" width="5.85546875" style="202" customWidth="1"/>
    <col min="9872" max="9872" width="7.140625" style="202" customWidth="1"/>
    <col min="9873" max="9880" width="4.7109375" style="202" customWidth="1"/>
    <col min="9881" max="9881" width="5.5703125" style="202" customWidth="1"/>
    <col min="9882" max="9883" width="4.7109375" style="202" customWidth="1"/>
    <col min="9884" max="9885" width="5.5703125" style="202" customWidth="1"/>
    <col min="9886" max="9886" width="4.7109375" style="202" customWidth="1"/>
    <col min="9887" max="9888" width="5.5703125" style="202" customWidth="1"/>
    <col min="9889" max="9890" width="4.7109375" style="202" customWidth="1"/>
    <col min="9891" max="9891" width="6.28515625" style="202" customWidth="1"/>
    <col min="9892" max="9892" width="6" style="202" customWidth="1"/>
    <col min="9893" max="9893" width="7.7109375" style="202" customWidth="1"/>
    <col min="9894" max="9894" width="6.7109375" style="202" customWidth="1"/>
    <col min="9895" max="9895" width="10.42578125" style="202" customWidth="1"/>
    <col min="9896" max="9896" width="9.5703125" style="202" customWidth="1"/>
    <col min="9897" max="9897" width="9.7109375" style="202" customWidth="1"/>
    <col min="9898" max="9898" width="8.28515625" style="202" customWidth="1"/>
    <col min="9899" max="9899" width="4.5703125" style="202" customWidth="1"/>
    <col min="9900" max="9900" width="7.5703125" style="202" customWidth="1"/>
    <col min="9901" max="9901" width="5.85546875" style="202" customWidth="1"/>
    <col min="9902" max="9902" width="6.140625" style="202" customWidth="1"/>
    <col min="9903" max="9903" width="6" style="202" customWidth="1"/>
    <col min="9904" max="9904" width="6.28515625" style="202" customWidth="1"/>
    <col min="9905" max="9905" width="8.28515625" style="202" customWidth="1"/>
    <col min="9906" max="9906" width="10.42578125" style="202" customWidth="1"/>
    <col min="9907" max="10105" width="8.85546875" style="202"/>
    <col min="10106" max="10106" width="4.140625" style="202" customWidth="1"/>
    <col min="10107" max="10107" width="12.140625" style="202" customWidth="1"/>
    <col min="10108" max="10108" width="26.5703125" style="202" customWidth="1"/>
    <col min="10109" max="10110" width="5" style="202" customWidth="1"/>
    <col min="10111" max="10111" width="4.5703125" style="202" customWidth="1"/>
    <col min="10112" max="10112" width="7.42578125" style="202" customWidth="1"/>
    <col min="10113" max="10113" width="7.28515625" style="202" customWidth="1"/>
    <col min="10114" max="10115" width="4.7109375" style="202" customWidth="1"/>
    <col min="10116" max="10116" width="7.7109375" style="202" customWidth="1"/>
    <col min="10117" max="10118" width="4.7109375" style="202" customWidth="1"/>
    <col min="10119" max="10119" width="5.7109375" style="202" customWidth="1"/>
    <col min="10120" max="10120" width="5.28515625" style="202" customWidth="1"/>
    <col min="10121" max="10126" width="4.7109375" style="202" customWidth="1"/>
    <col min="10127" max="10127" width="5.85546875" style="202" customWidth="1"/>
    <col min="10128" max="10128" width="7.140625" style="202" customWidth="1"/>
    <col min="10129" max="10136" width="4.7109375" style="202" customWidth="1"/>
    <col min="10137" max="10137" width="5.5703125" style="202" customWidth="1"/>
    <col min="10138" max="10139" width="4.7109375" style="202" customWidth="1"/>
    <col min="10140" max="10141" width="5.5703125" style="202" customWidth="1"/>
    <col min="10142" max="10142" width="4.7109375" style="202" customWidth="1"/>
    <col min="10143" max="10144" width="5.5703125" style="202" customWidth="1"/>
    <col min="10145" max="10146" width="4.7109375" style="202" customWidth="1"/>
    <col min="10147" max="10147" width="6.28515625" style="202" customWidth="1"/>
    <col min="10148" max="10148" width="6" style="202" customWidth="1"/>
    <col min="10149" max="10149" width="7.7109375" style="202" customWidth="1"/>
    <col min="10150" max="10150" width="6.7109375" style="202" customWidth="1"/>
    <col min="10151" max="10151" width="10.42578125" style="202" customWidth="1"/>
    <col min="10152" max="10152" width="9.5703125" style="202" customWidth="1"/>
    <col min="10153" max="10153" width="9.7109375" style="202" customWidth="1"/>
    <col min="10154" max="10154" width="8.28515625" style="202" customWidth="1"/>
    <col min="10155" max="10155" width="4.5703125" style="202" customWidth="1"/>
    <col min="10156" max="10156" width="7.5703125" style="202" customWidth="1"/>
    <col min="10157" max="10157" width="5.85546875" style="202" customWidth="1"/>
    <col min="10158" max="10158" width="6.140625" style="202" customWidth="1"/>
    <col min="10159" max="10159" width="6" style="202" customWidth="1"/>
    <col min="10160" max="10160" width="6.28515625" style="202" customWidth="1"/>
    <col min="10161" max="10161" width="8.28515625" style="202" customWidth="1"/>
    <col min="10162" max="10162" width="10.42578125" style="202" customWidth="1"/>
    <col min="10163" max="10361" width="8.85546875" style="202"/>
    <col min="10362" max="10362" width="4.140625" style="202" customWidth="1"/>
    <col min="10363" max="10363" width="12.140625" style="202" customWidth="1"/>
    <col min="10364" max="10364" width="26.5703125" style="202" customWidth="1"/>
    <col min="10365" max="10366" width="5" style="202" customWidth="1"/>
    <col min="10367" max="10367" width="4.5703125" style="202" customWidth="1"/>
    <col min="10368" max="10368" width="7.42578125" style="202" customWidth="1"/>
    <col min="10369" max="10369" width="7.28515625" style="202" customWidth="1"/>
    <col min="10370" max="10371" width="4.7109375" style="202" customWidth="1"/>
    <col min="10372" max="10372" width="7.7109375" style="202" customWidth="1"/>
    <col min="10373" max="10374" width="4.7109375" style="202" customWidth="1"/>
    <col min="10375" max="10375" width="5.7109375" style="202" customWidth="1"/>
    <col min="10376" max="10376" width="5.28515625" style="202" customWidth="1"/>
    <col min="10377" max="10382" width="4.7109375" style="202" customWidth="1"/>
    <col min="10383" max="10383" width="5.85546875" style="202" customWidth="1"/>
    <col min="10384" max="10384" width="7.140625" style="202" customWidth="1"/>
    <col min="10385" max="10392" width="4.7109375" style="202" customWidth="1"/>
    <col min="10393" max="10393" width="5.5703125" style="202" customWidth="1"/>
    <col min="10394" max="10395" width="4.7109375" style="202" customWidth="1"/>
    <col min="10396" max="10397" width="5.5703125" style="202" customWidth="1"/>
    <col min="10398" max="10398" width="4.7109375" style="202" customWidth="1"/>
    <col min="10399" max="10400" width="5.5703125" style="202" customWidth="1"/>
    <col min="10401" max="10402" width="4.7109375" style="202" customWidth="1"/>
    <col min="10403" max="10403" width="6.28515625" style="202" customWidth="1"/>
    <col min="10404" max="10404" width="6" style="202" customWidth="1"/>
    <col min="10405" max="10405" width="7.7109375" style="202" customWidth="1"/>
    <col min="10406" max="10406" width="6.7109375" style="202" customWidth="1"/>
    <col min="10407" max="10407" width="10.42578125" style="202" customWidth="1"/>
    <col min="10408" max="10408" width="9.5703125" style="202" customWidth="1"/>
    <col min="10409" max="10409" width="9.7109375" style="202" customWidth="1"/>
    <col min="10410" max="10410" width="8.28515625" style="202" customWidth="1"/>
    <col min="10411" max="10411" width="4.5703125" style="202" customWidth="1"/>
    <col min="10412" max="10412" width="7.5703125" style="202" customWidth="1"/>
    <col min="10413" max="10413" width="5.85546875" style="202" customWidth="1"/>
    <col min="10414" max="10414" width="6.140625" style="202" customWidth="1"/>
    <col min="10415" max="10415" width="6" style="202" customWidth="1"/>
    <col min="10416" max="10416" width="6.28515625" style="202" customWidth="1"/>
    <col min="10417" max="10417" width="8.28515625" style="202" customWidth="1"/>
    <col min="10418" max="10418" width="10.42578125" style="202" customWidth="1"/>
    <col min="10419" max="10617" width="8.85546875" style="202"/>
    <col min="10618" max="10618" width="4.140625" style="202" customWidth="1"/>
    <col min="10619" max="10619" width="12.140625" style="202" customWidth="1"/>
    <col min="10620" max="10620" width="26.5703125" style="202" customWidth="1"/>
    <col min="10621" max="10622" width="5" style="202" customWidth="1"/>
    <col min="10623" max="10623" width="4.5703125" style="202" customWidth="1"/>
    <col min="10624" max="10624" width="7.42578125" style="202" customWidth="1"/>
    <col min="10625" max="10625" width="7.28515625" style="202" customWidth="1"/>
    <col min="10626" max="10627" width="4.7109375" style="202" customWidth="1"/>
    <col min="10628" max="10628" width="7.7109375" style="202" customWidth="1"/>
    <col min="10629" max="10630" width="4.7109375" style="202" customWidth="1"/>
    <col min="10631" max="10631" width="5.7109375" style="202" customWidth="1"/>
    <col min="10632" max="10632" width="5.28515625" style="202" customWidth="1"/>
    <col min="10633" max="10638" width="4.7109375" style="202" customWidth="1"/>
    <col min="10639" max="10639" width="5.85546875" style="202" customWidth="1"/>
    <col min="10640" max="10640" width="7.140625" style="202" customWidth="1"/>
    <col min="10641" max="10648" width="4.7109375" style="202" customWidth="1"/>
    <col min="10649" max="10649" width="5.5703125" style="202" customWidth="1"/>
    <col min="10650" max="10651" width="4.7109375" style="202" customWidth="1"/>
    <col min="10652" max="10653" width="5.5703125" style="202" customWidth="1"/>
    <col min="10654" max="10654" width="4.7109375" style="202" customWidth="1"/>
    <col min="10655" max="10656" width="5.5703125" style="202" customWidth="1"/>
    <col min="10657" max="10658" width="4.7109375" style="202" customWidth="1"/>
    <col min="10659" max="10659" width="6.28515625" style="202" customWidth="1"/>
    <col min="10660" max="10660" width="6" style="202" customWidth="1"/>
    <col min="10661" max="10661" width="7.7109375" style="202" customWidth="1"/>
    <col min="10662" max="10662" width="6.7109375" style="202" customWidth="1"/>
    <col min="10663" max="10663" width="10.42578125" style="202" customWidth="1"/>
    <col min="10664" max="10664" width="9.5703125" style="202" customWidth="1"/>
    <col min="10665" max="10665" width="9.7109375" style="202" customWidth="1"/>
    <col min="10666" max="10666" width="8.28515625" style="202" customWidth="1"/>
    <col min="10667" max="10667" width="4.5703125" style="202" customWidth="1"/>
    <col min="10668" max="10668" width="7.5703125" style="202" customWidth="1"/>
    <col min="10669" max="10669" width="5.85546875" style="202" customWidth="1"/>
    <col min="10670" max="10670" width="6.140625" style="202" customWidth="1"/>
    <col min="10671" max="10671" width="6" style="202" customWidth="1"/>
    <col min="10672" max="10672" width="6.28515625" style="202" customWidth="1"/>
    <col min="10673" max="10673" width="8.28515625" style="202" customWidth="1"/>
    <col min="10674" max="10674" width="10.42578125" style="202" customWidth="1"/>
    <col min="10675" max="10873" width="8.85546875" style="202"/>
    <col min="10874" max="10874" width="4.140625" style="202" customWidth="1"/>
    <col min="10875" max="10875" width="12.140625" style="202" customWidth="1"/>
    <col min="10876" max="10876" width="26.5703125" style="202" customWidth="1"/>
    <col min="10877" max="10878" width="5" style="202" customWidth="1"/>
    <col min="10879" max="10879" width="4.5703125" style="202" customWidth="1"/>
    <col min="10880" max="10880" width="7.42578125" style="202" customWidth="1"/>
    <col min="10881" max="10881" width="7.28515625" style="202" customWidth="1"/>
    <col min="10882" max="10883" width="4.7109375" style="202" customWidth="1"/>
    <col min="10884" max="10884" width="7.7109375" style="202" customWidth="1"/>
    <col min="10885" max="10886" width="4.7109375" style="202" customWidth="1"/>
    <col min="10887" max="10887" width="5.7109375" style="202" customWidth="1"/>
    <col min="10888" max="10888" width="5.28515625" style="202" customWidth="1"/>
    <col min="10889" max="10894" width="4.7109375" style="202" customWidth="1"/>
    <col min="10895" max="10895" width="5.85546875" style="202" customWidth="1"/>
    <col min="10896" max="10896" width="7.140625" style="202" customWidth="1"/>
    <col min="10897" max="10904" width="4.7109375" style="202" customWidth="1"/>
    <col min="10905" max="10905" width="5.5703125" style="202" customWidth="1"/>
    <col min="10906" max="10907" width="4.7109375" style="202" customWidth="1"/>
    <col min="10908" max="10909" width="5.5703125" style="202" customWidth="1"/>
    <col min="10910" max="10910" width="4.7109375" style="202" customWidth="1"/>
    <col min="10911" max="10912" width="5.5703125" style="202" customWidth="1"/>
    <col min="10913" max="10914" width="4.7109375" style="202" customWidth="1"/>
    <col min="10915" max="10915" width="6.28515625" style="202" customWidth="1"/>
    <col min="10916" max="10916" width="6" style="202" customWidth="1"/>
    <col min="10917" max="10917" width="7.7109375" style="202" customWidth="1"/>
    <col min="10918" max="10918" width="6.7109375" style="202" customWidth="1"/>
    <col min="10919" max="10919" width="10.42578125" style="202" customWidth="1"/>
    <col min="10920" max="10920" width="9.5703125" style="202" customWidth="1"/>
    <col min="10921" max="10921" width="9.7109375" style="202" customWidth="1"/>
    <col min="10922" max="10922" width="8.28515625" style="202" customWidth="1"/>
    <col min="10923" max="10923" width="4.5703125" style="202" customWidth="1"/>
    <col min="10924" max="10924" width="7.5703125" style="202" customWidth="1"/>
    <col min="10925" max="10925" width="5.85546875" style="202" customWidth="1"/>
    <col min="10926" max="10926" width="6.140625" style="202" customWidth="1"/>
    <col min="10927" max="10927" width="6" style="202" customWidth="1"/>
    <col min="10928" max="10928" width="6.28515625" style="202" customWidth="1"/>
    <col min="10929" max="10929" width="8.28515625" style="202" customWidth="1"/>
    <col min="10930" max="10930" width="10.42578125" style="202" customWidth="1"/>
    <col min="10931" max="11129" width="8.85546875" style="202"/>
    <col min="11130" max="11130" width="4.140625" style="202" customWidth="1"/>
    <col min="11131" max="11131" width="12.140625" style="202" customWidth="1"/>
    <col min="11132" max="11132" width="26.5703125" style="202" customWidth="1"/>
    <col min="11133" max="11134" width="5" style="202" customWidth="1"/>
    <col min="11135" max="11135" width="4.5703125" style="202" customWidth="1"/>
    <col min="11136" max="11136" width="7.42578125" style="202" customWidth="1"/>
    <col min="11137" max="11137" width="7.28515625" style="202" customWidth="1"/>
    <col min="11138" max="11139" width="4.7109375" style="202" customWidth="1"/>
    <col min="11140" max="11140" width="7.7109375" style="202" customWidth="1"/>
    <col min="11141" max="11142" width="4.7109375" style="202" customWidth="1"/>
    <col min="11143" max="11143" width="5.7109375" style="202" customWidth="1"/>
    <col min="11144" max="11144" width="5.28515625" style="202" customWidth="1"/>
    <col min="11145" max="11150" width="4.7109375" style="202" customWidth="1"/>
    <col min="11151" max="11151" width="5.85546875" style="202" customWidth="1"/>
    <col min="11152" max="11152" width="7.140625" style="202" customWidth="1"/>
    <col min="11153" max="11160" width="4.7109375" style="202" customWidth="1"/>
    <col min="11161" max="11161" width="5.5703125" style="202" customWidth="1"/>
    <col min="11162" max="11163" width="4.7109375" style="202" customWidth="1"/>
    <col min="11164" max="11165" width="5.5703125" style="202" customWidth="1"/>
    <col min="11166" max="11166" width="4.7109375" style="202" customWidth="1"/>
    <col min="11167" max="11168" width="5.5703125" style="202" customWidth="1"/>
    <col min="11169" max="11170" width="4.7109375" style="202" customWidth="1"/>
    <col min="11171" max="11171" width="6.28515625" style="202" customWidth="1"/>
    <col min="11172" max="11172" width="6" style="202" customWidth="1"/>
    <col min="11173" max="11173" width="7.7109375" style="202" customWidth="1"/>
    <col min="11174" max="11174" width="6.7109375" style="202" customWidth="1"/>
    <col min="11175" max="11175" width="10.42578125" style="202" customWidth="1"/>
    <col min="11176" max="11176" width="9.5703125" style="202" customWidth="1"/>
    <col min="11177" max="11177" width="9.7109375" style="202" customWidth="1"/>
    <col min="11178" max="11178" width="8.28515625" style="202" customWidth="1"/>
    <col min="11179" max="11179" width="4.5703125" style="202" customWidth="1"/>
    <col min="11180" max="11180" width="7.5703125" style="202" customWidth="1"/>
    <col min="11181" max="11181" width="5.85546875" style="202" customWidth="1"/>
    <col min="11182" max="11182" width="6.140625" style="202" customWidth="1"/>
    <col min="11183" max="11183" width="6" style="202" customWidth="1"/>
    <col min="11184" max="11184" width="6.28515625" style="202" customWidth="1"/>
    <col min="11185" max="11185" width="8.28515625" style="202" customWidth="1"/>
    <col min="11186" max="11186" width="10.42578125" style="202" customWidth="1"/>
    <col min="11187" max="11385" width="8.85546875" style="202"/>
    <col min="11386" max="11386" width="4.140625" style="202" customWidth="1"/>
    <col min="11387" max="11387" width="12.140625" style="202" customWidth="1"/>
    <col min="11388" max="11388" width="26.5703125" style="202" customWidth="1"/>
    <col min="11389" max="11390" width="5" style="202" customWidth="1"/>
    <col min="11391" max="11391" width="4.5703125" style="202" customWidth="1"/>
    <col min="11392" max="11392" width="7.42578125" style="202" customWidth="1"/>
    <col min="11393" max="11393" width="7.28515625" style="202" customWidth="1"/>
    <col min="11394" max="11395" width="4.7109375" style="202" customWidth="1"/>
    <col min="11396" max="11396" width="7.7109375" style="202" customWidth="1"/>
    <col min="11397" max="11398" width="4.7109375" style="202" customWidth="1"/>
    <col min="11399" max="11399" width="5.7109375" style="202" customWidth="1"/>
    <col min="11400" max="11400" width="5.28515625" style="202" customWidth="1"/>
    <col min="11401" max="11406" width="4.7109375" style="202" customWidth="1"/>
    <col min="11407" max="11407" width="5.85546875" style="202" customWidth="1"/>
    <col min="11408" max="11408" width="7.140625" style="202" customWidth="1"/>
    <col min="11409" max="11416" width="4.7109375" style="202" customWidth="1"/>
    <col min="11417" max="11417" width="5.5703125" style="202" customWidth="1"/>
    <col min="11418" max="11419" width="4.7109375" style="202" customWidth="1"/>
    <col min="11420" max="11421" width="5.5703125" style="202" customWidth="1"/>
    <col min="11422" max="11422" width="4.7109375" style="202" customWidth="1"/>
    <col min="11423" max="11424" width="5.5703125" style="202" customWidth="1"/>
    <col min="11425" max="11426" width="4.7109375" style="202" customWidth="1"/>
    <col min="11427" max="11427" width="6.28515625" style="202" customWidth="1"/>
    <col min="11428" max="11428" width="6" style="202" customWidth="1"/>
    <col min="11429" max="11429" width="7.7109375" style="202" customWidth="1"/>
    <col min="11430" max="11430" width="6.7109375" style="202" customWidth="1"/>
    <col min="11431" max="11431" width="10.42578125" style="202" customWidth="1"/>
    <col min="11432" max="11432" width="9.5703125" style="202" customWidth="1"/>
    <col min="11433" max="11433" width="9.7109375" style="202" customWidth="1"/>
    <col min="11434" max="11434" width="8.28515625" style="202" customWidth="1"/>
    <col min="11435" max="11435" width="4.5703125" style="202" customWidth="1"/>
    <col min="11436" max="11436" width="7.5703125" style="202" customWidth="1"/>
    <col min="11437" max="11437" width="5.85546875" style="202" customWidth="1"/>
    <col min="11438" max="11438" width="6.140625" style="202" customWidth="1"/>
    <col min="11439" max="11439" width="6" style="202" customWidth="1"/>
    <col min="11440" max="11440" width="6.28515625" style="202" customWidth="1"/>
    <col min="11441" max="11441" width="8.28515625" style="202" customWidth="1"/>
    <col min="11442" max="11442" width="10.42578125" style="202" customWidth="1"/>
    <col min="11443" max="11641" width="8.85546875" style="202"/>
    <col min="11642" max="11642" width="4.140625" style="202" customWidth="1"/>
    <col min="11643" max="11643" width="12.140625" style="202" customWidth="1"/>
    <col min="11644" max="11644" width="26.5703125" style="202" customWidth="1"/>
    <col min="11645" max="11646" width="5" style="202" customWidth="1"/>
    <col min="11647" max="11647" width="4.5703125" style="202" customWidth="1"/>
    <col min="11648" max="11648" width="7.42578125" style="202" customWidth="1"/>
    <col min="11649" max="11649" width="7.28515625" style="202" customWidth="1"/>
    <col min="11650" max="11651" width="4.7109375" style="202" customWidth="1"/>
    <col min="11652" max="11652" width="7.7109375" style="202" customWidth="1"/>
    <col min="11653" max="11654" width="4.7109375" style="202" customWidth="1"/>
    <col min="11655" max="11655" width="5.7109375" style="202" customWidth="1"/>
    <col min="11656" max="11656" width="5.28515625" style="202" customWidth="1"/>
    <col min="11657" max="11662" width="4.7109375" style="202" customWidth="1"/>
    <col min="11663" max="11663" width="5.85546875" style="202" customWidth="1"/>
    <col min="11664" max="11664" width="7.140625" style="202" customWidth="1"/>
    <col min="11665" max="11672" width="4.7109375" style="202" customWidth="1"/>
    <col min="11673" max="11673" width="5.5703125" style="202" customWidth="1"/>
    <col min="11674" max="11675" width="4.7109375" style="202" customWidth="1"/>
    <col min="11676" max="11677" width="5.5703125" style="202" customWidth="1"/>
    <col min="11678" max="11678" width="4.7109375" style="202" customWidth="1"/>
    <col min="11679" max="11680" width="5.5703125" style="202" customWidth="1"/>
    <col min="11681" max="11682" width="4.7109375" style="202" customWidth="1"/>
    <col min="11683" max="11683" width="6.28515625" style="202" customWidth="1"/>
    <col min="11684" max="11684" width="6" style="202" customWidth="1"/>
    <col min="11685" max="11685" width="7.7109375" style="202" customWidth="1"/>
    <col min="11686" max="11686" width="6.7109375" style="202" customWidth="1"/>
    <col min="11687" max="11687" width="10.42578125" style="202" customWidth="1"/>
    <col min="11688" max="11688" width="9.5703125" style="202" customWidth="1"/>
    <col min="11689" max="11689" width="9.7109375" style="202" customWidth="1"/>
    <col min="11690" max="11690" width="8.28515625" style="202" customWidth="1"/>
    <col min="11691" max="11691" width="4.5703125" style="202" customWidth="1"/>
    <col min="11692" max="11692" width="7.5703125" style="202" customWidth="1"/>
    <col min="11693" max="11693" width="5.85546875" style="202" customWidth="1"/>
    <col min="11694" max="11694" width="6.140625" style="202" customWidth="1"/>
    <col min="11695" max="11695" width="6" style="202" customWidth="1"/>
    <col min="11696" max="11696" width="6.28515625" style="202" customWidth="1"/>
    <col min="11697" max="11697" width="8.28515625" style="202" customWidth="1"/>
    <col min="11698" max="11698" width="10.42578125" style="202" customWidth="1"/>
    <col min="11699" max="11897" width="8.85546875" style="202"/>
    <col min="11898" max="11898" width="4.140625" style="202" customWidth="1"/>
    <col min="11899" max="11899" width="12.140625" style="202" customWidth="1"/>
    <col min="11900" max="11900" width="26.5703125" style="202" customWidth="1"/>
    <col min="11901" max="11902" width="5" style="202" customWidth="1"/>
    <col min="11903" max="11903" width="4.5703125" style="202" customWidth="1"/>
    <col min="11904" max="11904" width="7.42578125" style="202" customWidth="1"/>
    <col min="11905" max="11905" width="7.28515625" style="202" customWidth="1"/>
    <col min="11906" max="11907" width="4.7109375" style="202" customWidth="1"/>
    <col min="11908" max="11908" width="7.7109375" style="202" customWidth="1"/>
    <col min="11909" max="11910" width="4.7109375" style="202" customWidth="1"/>
    <col min="11911" max="11911" width="5.7109375" style="202" customWidth="1"/>
    <col min="11912" max="11912" width="5.28515625" style="202" customWidth="1"/>
    <col min="11913" max="11918" width="4.7109375" style="202" customWidth="1"/>
    <col min="11919" max="11919" width="5.85546875" style="202" customWidth="1"/>
    <col min="11920" max="11920" width="7.140625" style="202" customWidth="1"/>
    <col min="11921" max="11928" width="4.7109375" style="202" customWidth="1"/>
    <col min="11929" max="11929" width="5.5703125" style="202" customWidth="1"/>
    <col min="11930" max="11931" width="4.7109375" style="202" customWidth="1"/>
    <col min="11932" max="11933" width="5.5703125" style="202" customWidth="1"/>
    <col min="11934" max="11934" width="4.7109375" style="202" customWidth="1"/>
    <col min="11935" max="11936" width="5.5703125" style="202" customWidth="1"/>
    <col min="11937" max="11938" width="4.7109375" style="202" customWidth="1"/>
    <col min="11939" max="11939" width="6.28515625" style="202" customWidth="1"/>
    <col min="11940" max="11940" width="6" style="202" customWidth="1"/>
    <col min="11941" max="11941" width="7.7109375" style="202" customWidth="1"/>
    <col min="11942" max="11942" width="6.7109375" style="202" customWidth="1"/>
    <col min="11943" max="11943" width="10.42578125" style="202" customWidth="1"/>
    <col min="11944" max="11944" width="9.5703125" style="202" customWidth="1"/>
    <col min="11945" max="11945" width="9.7109375" style="202" customWidth="1"/>
    <col min="11946" max="11946" width="8.28515625" style="202" customWidth="1"/>
    <col min="11947" max="11947" width="4.5703125" style="202" customWidth="1"/>
    <col min="11948" max="11948" width="7.5703125" style="202" customWidth="1"/>
    <col min="11949" max="11949" width="5.85546875" style="202" customWidth="1"/>
    <col min="11950" max="11950" width="6.140625" style="202" customWidth="1"/>
    <col min="11951" max="11951" width="6" style="202" customWidth="1"/>
    <col min="11952" max="11952" width="6.28515625" style="202" customWidth="1"/>
    <col min="11953" max="11953" width="8.28515625" style="202" customWidth="1"/>
    <col min="11954" max="11954" width="10.42578125" style="202" customWidth="1"/>
    <col min="11955" max="12153" width="8.85546875" style="202"/>
    <col min="12154" max="12154" width="4.140625" style="202" customWidth="1"/>
    <col min="12155" max="12155" width="12.140625" style="202" customWidth="1"/>
    <col min="12156" max="12156" width="26.5703125" style="202" customWidth="1"/>
    <col min="12157" max="12158" width="5" style="202" customWidth="1"/>
    <col min="12159" max="12159" width="4.5703125" style="202" customWidth="1"/>
    <col min="12160" max="12160" width="7.42578125" style="202" customWidth="1"/>
    <col min="12161" max="12161" width="7.28515625" style="202" customWidth="1"/>
    <col min="12162" max="12163" width="4.7109375" style="202" customWidth="1"/>
    <col min="12164" max="12164" width="7.7109375" style="202" customWidth="1"/>
    <col min="12165" max="12166" width="4.7109375" style="202" customWidth="1"/>
    <col min="12167" max="12167" width="5.7109375" style="202" customWidth="1"/>
    <col min="12168" max="12168" width="5.28515625" style="202" customWidth="1"/>
    <col min="12169" max="12174" width="4.7109375" style="202" customWidth="1"/>
    <col min="12175" max="12175" width="5.85546875" style="202" customWidth="1"/>
    <col min="12176" max="12176" width="7.140625" style="202" customWidth="1"/>
    <col min="12177" max="12184" width="4.7109375" style="202" customWidth="1"/>
    <col min="12185" max="12185" width="5.5703125" style="202" customWidth="1"/>
    <col min="12186" max="12187" width="4.7109375" style="202" customWidth="1"/>
    <col min="12188" max="12189" width="5.5703125" style="202" customWidth="1"/>
    <col min="12190" max="12190" width="4.7109375" style="202" customWidth="1"/>
    <col min="12191" max="12192" width="5.5703125" style="202" customWidth="1"/>
    <col min="12193" max="12194" width="4.7109375" style="202" customWidth="1"/>
    <col min="12195" max="12195" width="6.28515625" style="202" customWidth="1"/>
    <col min="12196" max="12196" width="6" style="202" customWidth="1"/>
    <col min="12197" max="12197" width="7.7109375" style="202" customWidth="1"/>
    <col min="12198" max="12198" width="6.7109375" style="202" customWidth="1"/>
    <col min="12199" max="12199" width="10.42578125" style="202" customWidth="1"/>
    <col min="12200" max="12200" width="9.5703125" style="202" customWidth="1"/>
    <col min="12201" max="12201" width="9.7109375" style="202" customWidth="1"/>
    <col min="12202" max="12202" width="8.28515625" style="202" customWidth="1"/>
    <col min="12203" max="12203" width="4.5703125" style="202" customWidth="1"/>
    <col min="12204" max="12204" width="7.5703125" style="202" customWidth="1"/>
    <col min="12205" max="12205" width="5.85546875" style="202" customWidth="1"/>
    <col min="12206" max="12206" width="6.140625" style="202" customWidth="1"/>
    <col min="12207" max="12207" width="6" style="202" customWidth="1"/>
    <col min="12208" max="12208" width="6.28515625" style="202" customWidth="1"/>
    <col min="12209" max="12209" width="8.28515625" style="202" customWidth="1"/>
    <col min="12210" max="12210" width="10.42578125" style="202" customWidth="1"/>
    <col min="12211" max="12409" width="8.85546875" style="202"/>
    <col min="12410" max="12410" width="4.140625" style="202" customWidth="1"/>
    <col min="12411" max="12411" width="12.140625" style="202" customWidth="1"/>
    <col min="12412" max="12412" width="26.5703125" style="202" customWidth="1"/>
    <col min="12413" max="12414" width="5" style="202" customWidth="1"/>
    <col min="12415" max="12415" width="4.5703125" style="202" customWidth="1"/>
    <col min="12416" max="12416" width="7.42578125" style="202" customWidth="1"/>
    <col min="12417" max="12417" width="7.28515625" style="202" customWidth="1"/>
    <col min="12418" max="12419" width="4.7109375" style="202" customWidth="1"/>
    <col min="12420" max="12420" width="7.7109375" style="202" customWidth="1"/>
    <col min="12421" max="12422" width="4.7109375" style="202" customWidth="1"/>
    <col min="12423" max="12423" width="5.7109375" style="202" customWidth="1"/>
    <col min="12424" max="12424" width="5.28515625" style="202" customWidth="1"/>
    <col min="12425" max="12430" width="4.7109375" style="202" customWidth="1"/>
    <col min="12431" max="12431" width="5.85546875" style="202" customWidth="1"/>
    <col min="12432" max="12432" width="7.140625" style="202" customWidth="1"/>
    <col min="12433" max="12440" width="4.7109375" style="202" customWidth="1"/>
    <col min="12441" max="12441" width="5.5703125" style="202" customWidth="1"/>
    <col min="12442" max="12443" width="4.7109375" style="202" customWidth="1"/>
    <col min="12444" max="12445" width="5.5703125" style="202" customWidth="1"/>
    <col min="12446" max="12446" width="4.7109375" style="202" customWidth="1"/>
    <col min="12447" max="12448" width="5.5703125" style="202" customWidth="1"/>
    <col min="12449" max="12450" width="4.7109375" style="202" customWidth="1"/>
    <col min="12451" max="12451" width="6.28515625" style="202" customWidth="1"/>
    <col min="12452" max="12452" width="6" style="202" customWidth="1"/>
    <col min="12453" max="12453" width="7.7109375" style="202" customWidth="1"/>
    <col min="12454" max="12454" width="6.7109375" style="202" customWidth="1"/>
    <col min="12455" max="12455" width="10.42578125" style="202" customWidth="1"/>
    <col min="12456" max="12456" width="9.5703125" style="202" customWidth="1"/>
    <col min="12457" max="12457" width="9.7109375" style="202" customWidth="1"/>
    <col min="12458" max="12458" width="8.28515625" style="202" customWidth="1"/>
    <col min="12459" max="12459" width="4.5703125" style="202" customWidth="1"/>
    <col min="12460" max="12460" width="7.5703125" style="202" customWidth="1"/>
    <col min="12461" max="12461" width="5.85546875" style="202" customWidth="1"/>
    <col min="12462" max="12462" width="6.140625" style="202" customWidth="1"/>
    <col min="12463" max="12463" width="6" style="202" customWidth="1"/>
    <col min="12464" max="12464" width="6.28515625" style="202" customWidth="1"/>
    <col min="12465" max="12465" width="8.28515625" style="202" customWidth="1"/>
    <col min="12466" max="12466" width="10.42578125" style="202" customWidth="1"/>
    <col min="12467" max="12665" width="8.85546875" style="202"/>
    <col min="12666" max="12666" width="4.140625" style="202" customWidth="1"/>
    <col min="12667" max="12667" width="12.140625" style="202" customWidth="1"/>
    <col min="12668" max="12668" width="26.5703125" style="202" customWidth="1"/>
    <col min="12669" max="12670" width="5" style="202" customWidth="1"/>
    <col min="12671" max="12671" width="4.5703125" style="202" customWidth="1"/>
    <col min="12672" max="12672" width="7.42578125" style="202" customWidth="1"/>
    <col min="12673" max="12673" width="7.28515625" style="202" customWidth="1"/>
    <col min="12674" max="12675" width="4.7109375" style="202" customWidth="1"/>
    <col min="12676" max="12676" width="7.7109375" style="202" customWidth="1"/>
    <col min="12677" max="12678" width="4.7109375" style="202" customWidth="1"/>
    <col min="12679" max="12679" width="5.7109375" style="202" customWidth="1"/>
    <col min="12680" max="12680" width="5.28515625" style="202" customWidth="1"/>
    <col min="12681" max="12686" width="4.7109375" style="202" customWidth="1"/>
    <col min="12687" max="12687" width="5.85546875" style="202" customWidth="1"/>
    <col min="12688" max="12688" width="7.140625" style="202" customWidth="1"/>
    <col min="12689" max="12696" width="4.7109375" style="202" customWidth="1"/>
    <col min="12697" max="12697" width="5.5703125" style="202" customWidth="1"/>
    <col min="12698" max="12699" width="4.7109375" style="202" customWidth="1"/>
    <col min="12700" max="12701" width="5.5703125" style="202" customWidth="1"/>
    <col min="12702" max="12702" width="4.7109375" style="202" customWidth="1"/>
    <col min="12703" max="12704" width="5.5703125" style="202" customWidth="1"/>
    <col min="12705" max="12706" width="4.7109375" style="202" customWidth="1"/>
    <col min="12707" max="12707" width="6.28515625" style="202" customWidth="1"/>
    <col min="12708" max="12708" width="6" style="202" customWidth="1"/>
    <col min="12709" max="12709" width="7.7109375" style="202" customWidth="1"/>
    <col min="12710" max="12710" width="6.7109375" style="202" customWidth="1"/>
    <col min="12711" max="12711" width="10.42578125" style="202" customWidth="1"/>
    <col min="12712" max="12712" width="9.5703125" style="202" customWidth="1"/>
    <col min="12713" max="12713" width="9.7109375" style="202" customWidth="1"/>
    <col min="12714" max="12714" width="8.28515625" style="202" customWidth="1"/>
    <col min="12715" max="12715" width="4.5703125" style="202" customWidth="1"/>
    <col min="12716" max="12716" width="7.5703125" style="202" customWidth="1"/>
    <col min="12717" max="12717" width="5.85546875" style="202" customWidth="1"/>
    <col min="12718" max="12718" width="6.140625" style="202" customWidth="1"/>
    <col min="12719" max="12719" width="6" style="202" customWidth="1"/>
    <col min="12720" max="12720" width="6.28515625" style="202" customWidth="1"/>
    <col min="12721" max="12721" width="8.28515625" style="202" customWidth="1"/>
    <col min="12722" max="12722" width="10.42578125" style="202" customWidth="1"/>
    <col min="12723" max="12921" width="8.85546875" style="202"/>
    <col min="12922" max="12922" width="4.140625" style="202" customWidth="1"/>
    <col min="12923" max="12923" width="12.140625" style="202" customWidth="1"/>
    <col min="12924" max="12924" width="26.5703125" style="202" customWidth="1"/>
    <col min="12925" max="12926" width="5" style="202" customWidth="1"/>
    <col min="12927" max="12927" width="4.5703125" style="202" customWidth="1"/>
    <col min="12928" max="12928" width="7.42578125" style="202" customWidth="1"/>
    <col min="12929" max="12929" width="7.28515625" style="202" customWidth="1"/>
    <col min="12930" max="12931" width="4.7109375" style="202" customWidth="1"/>
    <col min="12932" max="12932" width="7.7109375" style="202" customWidth="1"/>
    <col min="12933" max="12934" width="4.7109375" style="202" customWidth="1"/>
    <col min="12935" max="12935" width="5.7109375" style="202" customWidth="1"/>
    <col min="12936" max="12936" width="5.28515625" style="202" customWidth="1"/>
    <col min="12937" max="12942" width="4.7109375" style="202" customWidth="1"/>
    <col min="12943" max="12943" width="5.85546875" style="202" customWidth="1"/>
    <col min="12944" max="12944" width="7.140625" style="202" customWidth="1"/>
    <col min="12945" max="12952" width="4.7109375" style="202" customWidth="1"/>
    <col min="12953" max="12953" width="5.5703125" style="202" customWidth="1"/>
    <col min="12954" max="12955" width="4.7109375" style="202" customWidth="1"/>
    <col min="12956" max="12957" width="5.5703125" style="202" customWidth="1"/>
    <col min="12958" max="12958" width="4.7109375" style="202" customWidth="1"/>
    <col min="12959" max="12960" width="5.5703125" style="202" customWidth="1"/>
    <col min="12961" max="12962" width="4.7109375" style="202" customWidth="1"/>
    <col min="12963" max="12963" width="6.28515625" style="202" customWidth="1"/>
    <col min="12964" max="12964" width="6" style="202" customWidth="1"/>
    <col min="12965" max="12965" width="7.7109375" style="202" customWidth="1"/>
    <col min="12966" max="12966" width="6.7109375" style="202" customWidth="1"/>
    <col min="12967" max="12967" width="10.42578125" style="202" customWidth="1"/>
    <col min="12968" max="12968" width="9.5703125" style="202" customWidth="1"/>
    <col min="12969" max="12969" width="9.7109375" style="202" customWidth="1"/>
    <col min="12970" max="12970" width="8.28515625" style="202" customWidth="1"/>
    <col min="12971" max="12971" width="4.5703125" style="202" customWidth="1"/>
    <col min="12972" max="12972" width="7.5703125" style="202" customWidth="1"/>
    <col min="12973" max="12973" width="5.85546875" style="202" customWidth="1"/>
    <col min="12974" max="12974" width="6.140625" style="202" customWidth="1"/>
    <col min="12975" max="12975" width="6" style="202" customWidth="1"/>
    <col min="12976" max="12976" width="6.28515625" style="202" customWidth="1"/>
    <col min="12977" max="12977" width="8.28515625" style="202" customWidth="1"/>
    <col min="12978" max="12978" width="10.42578125" style="202" customWidth="1"/>
    <col min="12979" max="13177" width="8.85546875" style="202"/>
    <col min="13178" max="13178" width="4.140625" style="202" customWidth="1"/>
    <col min="13179" max="13179" width="12.140625" style="202" customWidth="1"/>
    <col min="13180" max="13180" width="26.5703125" style="202" customWidth="1"/>
    <col min="13181" max="13182" width="5" style="202" customWidth="1"/>
    <col min="13183" max="13183" width="4.5703125" style="202" customWidth="1"/>
    <col min="13184" max="13184" width="7.42578125" style="202" customWidth="1"/>
    <col min="13185" max="13185" width="7.28515625" style="202" customWidth="1"/>
    <col min="13186" max="13187" width="4.7109375" style="202" customWidth="1"/>
    <col min="13188" max="13188" width="7.7109375" style="202" customWidth="1"/>
    <col min="13189" max="13190" width="4.7109375" style="202" customWidth="1"/>
    <col min="13191" max="13191" width="5.7109375" style="202" customWidth="1"/>
    <col min="13192" max="13192" width="5.28515625" style="202" customWidth="1"/>
    <col min="13193" max="13198" width="4.7109375" style="202" customWidth="1"/>
    <col min="13199" max="13199" width="5.85546875" style="202" customWidth="1"/>
    <col min="13200" max="13200" width="7.140625" style="202" customWidth="1"/>
    <col min="13201" max="13208" width="4.7109375" style="202" customWidth="1"/>
    <col min="13209" max="13209" width="5.5703125" style="202" customWidth="1"/>
    <col min="13210" max="13211" width="4.7109375" style="202" customWidth="1"/>
    <col min="13212" max="13213" width="5.5703125" style="202" customWidth="1"/>
    <col min="13214" max="13214" width="4.7109375" style="202" customWidth="1"/>
    <col min="13215" max="13216" width="5.5703125" style="202" customWidth="1"/>
    <col min="13217" max="13218" width="4.7109375" style="202" customWidth="1"/>
    <col min="13219" max="13219" width="6.28515625" style="202" customWidth="1"/>
    <col min="13220" max="13220" width="6" style="202" customWidth="1"/>
    <col min="13221" max="13221" width="7.7109375" style="202" customWidth="1"/>
    <col min="13222" max="13222" width="6.7109375" style="202" customWidth="1"/>
    <col min="13223" max="13223" width="10.42578125" style="202" customWidth="1"/>
    <col min="13224" max="13224" width="9.5703125" style="202" customWidth="1"/>
    <col min="13225" max="13225" width="9.7109375" style="202" customWidth="1"/>
    <col min="13226" max="13226" width="8.28515625" style="202" customWidth="1"/>
    <col min="13227" max="13227" width="4.5703125" style="202" customWidth="1"/>
    <col min="13228" max="13228" width="7.5703125" style="202" customWidth="1"/>
    <col min="13229" max="13229" width="5.85546875" style="202" customWidth="1"/>
    <col min="13230" max="13230" width="6.140625" style="202" customWidth="1"/>
    <col min="13231" max="13231" width="6" style="202" customWidth="1"/>
    <col min="13232" max="13232" width="6.28515625" style="202" customWidth="1"/>
    <col min="13233" max="13233" width="8.28515625" style="202" customWidth="1"/>
    <col min="13234" max="13234" width="10.42578125" style="202" customWidth="1"/>
    <col min="13235" max="13433" width="8.85546875" style="202"/>
    <col min="13434" max="13434" width="4.140625" style="202" customWidth="1"/>
    <col min="13435" max="13435" width="12.140625" style="202" customWidth="1"/>
    <col min="13436" max="13436" width="26.5703125" style="202" customWidth="1"/>
    <col min="13437" max="13438" width="5" style="202" customWidth="1"/>
    <col min="13439" max="13439" width="4.5703125" style="202" customWidth="1"/>
    <col min="13440" max="13440" width="7.42578125" style="202" customWidth="1"/>
    <col min="13441" max="13441" width="7.28515625" style="202" customWidth="1"/>
    <col min="13442" max="13443" width="4.7109375" style="202" customWidth="1"/>
    <col min="13444" max="13444" width="7.7109375" style="202" customWidth="1"/>
    <col min="13445" max="13446" width="4.7109375" style="202" customWidth="1"/>
    <col min="13447" max="13447" width="5.7109375" style="202" customWidth="1"/>
    <col min="13448" max="13448" width="5.28515625" style="202" customWidth="1"/>
    <col min="13449" max="13454" width="4.7109375" style="202" customWidth="1"/>
    <col min="13455" max="13455" width="5.85546875" style="202" customWidth="1"/>
    <col min="13456" max="13456" width="7.140625" style="202" customWidth="1"/>
    <col min="13457" max="13464" width="4.7109375" style="202" customWidth="1"/>
    <col min="13465" max="13465" width="5.5703125" style="202" customWidth="1"/>
    <col min="13466" max="13467" width="4.7109375" style="202" customWidth="1"/>
    <col min="13468" max="13469" width="5.5703125" style="202" customWidth="1"/>
    <col min="13470" max="13470" width="4.7109375" style="202" customWidth="1"/>
    <col min="13471" max="13472" width="5.5703125" style="202" customWidth="1"/>
    <col min="13473" max="13474" width="4.7109375" style="202" customWidth="1"/>
    <col min="13475" max="13475" width="6.28515625" style="202" customWidth="1"/>
    <col min="13476" max="13476" width="6" style="202" customWidth="1"/>
    <col min="13477" max="13477" width="7.7109375" style="202" customWidth="1"/>
    <col min="13478" max="13478" width="6.7109375" style="202" customWidth="1"/>
    <col min="13479" max="13479" width="10.42578125" style="202" customWidth="1"/>
    <col min="13480" max="13480" width="9.5703125" style="202" customWidth="1"/>
    <col min="13481" max="13481" width="9.7109375" style="202" customWidth="1"/>
    <col min="13482" max="13482" width="8.28515625" style="202" customWidth="1"/>
    <col min="13483" max="13483" width="4.5703125" style="202" customWidth="1"/>
    <col min="13484" max="13484" width="7.5703125" style="202" customWidth="1"/>
    <col min="13485" max="13485" width="5.85546875" style="202" customWidth="1"/>
    <col min="13486" max="13486" width="6.140625" style="202" customWidth="1"/>
    <col min="13487" max="13487" width="6" style="202" customWidth="1"/>
    <col min="13488" max="13488" width="6.28515625" style="202" customWidth="1"/>
    <col min="13489" max="13489" width="8.28515625" style="202" customWidth="1"/>
    <col min="13490" max="13490" width="10.42578125" style="202" customWidth="1"/>
    <col min="13491" max="13689" width="8.85546875" style="202"/>
    <col min="13690" max="13690" width="4.140625" style="202" customWidth="1"/>
    <col min="13691" max="13691" width="12.140625" style="202" customWidth="1"/>
    <col min="13692" max="13692" width="26.5703125" style="202" customWidth="1"/>
    <col min="13693" max="13694" width="5" style="202" customWidth="1"/>
    <col min="13695" max="13695" width="4.5703125" style="202" customWidth="1"/>
    <col min="13696" max="13696" width="7.42578125" style="202" customWidth="1"/>
    <col min="13697" max="13697" width="7.28515625" style="202" customWidth="1"/>
    <col min="13698" max="13699" width="4.7109375" style="202" customWidth="1"/>
    <col min="13700" max="13700" width="7.7109375" style="202" customWidth="1"/>
    <col min="13701" max="13702" width="4.7109375" style="202" customWidth="1"/>
    <col min="13703" max="13703" width="5.7109375" style="202" customWidth="1"/>
    <col min="13704" max="13704" width="5.28515625" style="202" customWidth="1"/>
    <col min="13705" max="13710" width="4.7109375" style="202" customWidth="1"/>
    <col min="13711" max="13711" width="5.85546875" style="202" customWidth="1"/>
    <col min="13712" max="13712" width="7.140625" style="202" customWidth="1"/>
    <col min="13713" max="13720" width="4.7109375" style="202" customWidth="1"/>
    <col min="13721" max="13721" width="5.5703125" style="202" customWidth="1"/>
    <col min="13722" max="13723" width="4.7109375" style="202" customWidth="1"/>
    <col min="13724" max="13725" width="5.5703125" style="202" customWidth="1"/>
    <col min="13726" max="13726" width="4.7109375" style="202" customWidth="1"/>
    <col min="13727" max="13728" width="5.5703125" style="202" customWidth="1"/>
    <col min="13729" max="13730" width="4.7109375" style="202" customWidth="1"/>
    <col min="13731" max="13731" width="6.28515625" style="202" customWidth="1"/>
    <col min="13732" max="13732" width="6" style="202" customWidth="1"/>
    <col min="13733" max="13733" width="7.7109375" style="202" customWidth="1"/>
    <col min="13734" max="13734" width="6.7109375" style="202" customWidth="1"/>
    <col min="13735" max="13735" width="10.42578125" style="202" customWidth="1"/>
    <col min="13736" max="13736" width="9.5703125" style="202" customWidth="1"/>
    <col min="13737" max="13737" width="9.7109375" style="202" customWidth="1"/>
    <col min="13738" max="13738" width="8.28515625" style="202" customWidth="1"/>
    <col min="13739" max="13739" width="4.5703125" style="202" customWidth="1"/>
    <col min="13740" max="13740" width="7.5703125" style="202" customWidth="1"/>
    <col min="13741" max="13741" width="5.85546875" style="202" customWidth="1"/>
    <col min="13742" max="13742" width="6.140625" style="202" customWidth="1"/>
    <col min="13743" max="13743" width="6" style="202" customWidth="1"/>
    <col min="13744" max="13744" width="6.28515625" style="202" customWidth="1"/>
    <col min="13745" max="13745" width="8.28515625" style="202" customWidth="1"/>
    <col min="13746" max="13746" width="10.42578125" style="202" customWidth="1"/>
    <col min="13747" max="16384" width="8.85546875" style="202"/>
  </cols>
  <sheetData>
    <row r="1" spans="1:57" ht="68.25" customHeight="1">
      <c r="A1" s="506" t="s">
        <v>2</v>
      </c>
      <c r="B1" s="507" t="s">
        <v>160</v>
      </c>
      <c r="C1" s="508" t="s">
        <v>161</v>
      </c>
      <c r="D1" s="509" t="s">
        <v>4</v>
      </c>
      <c r="E1" s="510" t="s">
        <v>5</v>
      </c>
      <c r="F1" s="513" t="s">
        <v>162</v>
      </c>
      <c r="G1" s="510" t="s">
        <v>7</v>
      </c>
      <c r="H1" s="503" t="s">
        <v>163</v>
      </c>
      <c r="I1" s="504"/>
      <c r="J1" s="504"/>
      <c r="K1" s="504"/>
      <c r="L1" s="504" t="s">
        <v>164</v>
      </c>
      <c r="M1" s="504"/>
      <c r="N1" s="504"/>
      <c r="O1" s="504"/>
      <c r="P1" s="504" t="s">
        <v>165</v>
      </c>
      <c r="Q1" s="504"/>
      <c r="R1" s="504"/>
      <c r="S1" s="504"/>
      <c r="T1" s="504" t="s">
        <v>166</v>
      </c>
      <c r="U1" s="504"/>
      <c r="V1" s="504"/>
      <c r="W1" s="504"/>
      <c r="X1" s="501" t="s">
        <v>167</v>
      </c>
      <c r="Y1" s="502"/>
      <c r="Z1" s="502"/>
      <c r="AA1" s="503"/>
      <c r="AB1" s="501" t="s">
        <v>168</v>
      </c>
      <c r="AC1" s="502"/>
      <c r="AD1" s="502"/>
      <c r="AE1" s="503"/>
      <c r="AF1" s="501" t="s">
        <v>169</v>
      </c>
      <c r="AG1" s="502"/>
      <c r="AH1" s="502"/>
      <c r="AI1" s="503"/>
      <c r="AJ1" s="501" t="s">
        <v>170</v>
      </c>
      <c r="AK1" s="502"/>
      <c r="AL1" s="502"/>
      <c r="AM1" s="503"/>
      <c r="AN1" s="501" t="s">
        <v>171</v>
      </c>
      <c r="AO1" s="502"/>
      <c r="AP1" s="502"/>
      <c r="AQ1" s="503"/>
      <c r="AR1" s="504" t="s">
        <v>172</v>
      </c>
      <c r="AS1" s="504"/>
      <c r="AT1" s="504"/>
      <c r="AU1" s="504"/>
      <c r="AV1" s="504"/>
      <c r="AW1" s="504"/>
      <c r="AX1" s="514" t="s">
        <v>173</v>
      </c>
      <c r="AY1" s="514" t="s">
        <v>174</v>
      </c>
      <c r="AZ1" s="512" t="s">
        <v>175</v>
      </c>
      <c r="BA1" s="512"/>
      <c r="BB1" s="512" t="s">
        <v>176</v>
      </c>
      <c r="BC1" s="512"/>
      <c r="BD1" s="515" t="s">
        <v>177</v>
      </c>
      <c r="BE1" s="511" t="s">
        <v>23</v>
      </c>
    </row>
    <row r="2" spans="1:57" ht="21" customHeight="1">
      <c r="A2" s="506"/>
      <c r="B2" s="506"/>
      <c r="C2" s="508"/>
      <c r="D2" s="509"/>
      <c r="E2" s="510"/>
      <c r="F2" s="513"/>
      <c r="G2" s="510"/>
      <c r="H2" s="516" t="s">
        <v>178</v>
      </c>
      <c r="I2" s="505"/>
      <c r="J2" s="505"/>
      <c r="K2" s="505"/>
      <c r="L2" s="505" t="s">
        <v>178</v>
      </c>
      <c r="M2" s="505"/>
      <c r="N2" s="505"/>
      <c r="O2" s="505"/>
      <c r="P2" s="505" t="s">
        <v>178</v>
      </c>
      <c r="Q2" s="505"/>
      <c r="R2" s="505"/>
      <c r="S2" s="505"/>
      <c r="T2" s="505" t="s">
        <v>178</v>
      </c>
      <c r="U2" s="505"/>
      <c r="V2" s="505"/>
      <c r="W2" s="505"/>
      <c r="X2" s="505" t="s">
        <v>178</v>
      </c>
      <c r="Y2" s="505"/>
      <c r="Z2" s="505"/>
      <c r="AA2" s="505"/>
      <c r="AB2" s="505" t="s">
        <v>178</v>
      </c>
      <c r="AC2" s="505"/>
      <c r="AD2" s="505"/>
      <c r="AE2" s="505"/>
      <c r="AF2" s="505" t="s">
        <v>178</v>
      </c>
      <c r="AG2" s="505"/>
      <c r="AH2" s="505"/>
      <c r="AI2" s="505"/>
      <c r="AJ2" s="505" t="s">
        <v>178</v>
      </c>
      <c r="AK2" s="505"/>
      <c r="AL2" s="505"/>
      <c r="AM2" s="505"/>
      <c r="AN2" s="505" t="s">
        <v>178</v>
      </c>
      <c r="AO2" s="505"/>
      <c r="AP2" s="505"/>
      <c r="AQ2" s="505"/>
      <c r="AR2" s="505" t="s">
        <v>178</v>
      </c>
      <c r="AS2" s="505"/>
      <c r="AT2" s="505"/>
      <c r="AU2" s="505"/>
      <c r="AV2" s="505"/>
      <c r="AW2" s="505"/>
      <c r="AX2" s="514"/>
      <c r="AY2" s="514"/>
      <c r="AZ2" s="512"/>
      <c r="BA2" s="512"/>
      <c r="BB2" s="512"/>
      <c r="BC2" s="512"/>
      <c r="BD2" s="515"/>
      <c r="BE2" s="511"/>
    </row>
    <row r="3" spans="1:57" ht="69" customHeight="1">
      <c r="A3" s="506"/>
      <c r="B3" s="506"/>
      <c r="C3" s="508"/>
      <c r="D3" s="509"/>
      <c r="E3" s="510"/>
      <c r="F3" s="513"/>
      <c r="G3" s="510"/>
      <c r="H3" s="208" t="s">
        <v>179</v>
      </c>
      <c r="I3" s="227" t="s">
        <v>180</v>
      </c>
      <c r="J3" s="227" t="s">
        <v>181</v>
      </c>
      <c r="K3" s="227" t="s">
        <v>172</v>
      </c>
      <c r="L3" s="227" t="s">
        <v>179</v>
      </c>
      <c r="M3" s="227" t="s">
        <v>180</v>
      </c>
      <c r="N3" s="227" t="s">
        <v>181</v>
      </c>
      <c r="O3" s="227" t="s">
        <v>172</v>
      </c>
      <c r="P3" s="227" t="s">
        <v>179</v>
      </c>
      <c r="Q3" s="227" t="s">
        <v>180</v>
      </c>
      <c r="R3" s="227" t="s">
        <v>181</v>
      </c>
      <c r="S3" s="227" t="s">
        <v>172</v>
      </c>
      <c r="T3" s="227" t="s">
        <v>179</v>
      </c>
      <c r="U3" s="227" t="s">
        <v>180</v>
      </c>
      <c r="V3" s="227" t="s">
        <v>181</v>
      </c>
      <c r="W3" s="227" t="s">
        <v>172</v>
      </c>
      <c r="X3" s="227" t="s">
        <v>179</v>
      </c>
      <c r="Y3" s="227" t="s">
        <v>180</v>
      </c>
      <c r="Z3" s="227" t="s">
        <v>181</v>
      </c>
      <c r="AA3" s="227" t="s">
        <v>172</v>
      </c>
      <c r="AB3" s="227" t="s">
        <v>179</v>
      </c>
      <c r="AC3" s="227" t="s">
        <v>180</v>
      </c>
      <c r="AD3" s="227" t="s">
        <v>181</v>
      </c>
      <c r="AE3" s="227" t="s">
        <v>172</v>
      </c>
      <c r="AF3" s="227" t="s">
        <v>179</v>
      </c>
      <c r="AG3" s="227" t="s">
        <v>180</v>
      </c>
      <c r="AH3" s="227" t="s">
        <v>181</v>
      </c>
      <c r="AI3" s="227" t="s">
        <v>172</v>
      </c>
      <c r="AJ3" s="227" t="s">
        <v>179</v>
      </c>
      <c r="AK3" s="227" t="s">
        <v>180</v>
      </c>
      <c r="AL3" s="227" t="s">
        <v>181</v>
      </c>
      <c r="AM3" s="227" t="s">
        <v>172</v>
      </c>
      <c r="AN3" s="227" t="s">
        <v>179</v>
      </c>
      <c r="AO3" s="227" t="s">
        <v>180</v>
      </c>
      <c r="AP3" s="227" t="s">
        <v>181</v>
      </c>
      <c r="AQ3" s="227" t="s">
        <v>172</v>
      </c>
      <c r="AR3" s="227" t="s">
        <v>179</v>
      </c>
      <c r="AS3" s="227" t="s">
        <v>180</v>
      </c>
      <c r="AT3" s="227" t="s">
        <v>181</v>
      </c>
      <c r="AU3" s="227" t="s">
        <v>172</v>
      </c>
      <c r="AV3" s="227" t="s">
        <v>182</v>
      </c>
      <c r="AW3" s="227" t="s">
        <v>183</v>
      </c>
      <c r="AX3" s="514"/>
      <c r="AY3" s="514"/>
      <c r="AZ3" s="237" t="s">
        <v>184</v>
      </c>
      <c r="BA3" s="237" t="s">
        <v>185</v>
      </c>
      <c r="BB3" s="237" t="s">
        <v>186</v>
      </c>
      <c r="BC3" s="237" t="s">
        <v>33</v>
      </c>
      <c r="BD3" s="515"/>
      <c r="BE3" s="511"/>
    </row>
    <row r="4" spans="1:57" ht="21" customHeight="1">
      <c r="A4" s="204"/>
      <c r="B4" s="204"/>
      <c r="C4" s="22" t="s">
        <v>38</v>
      </c>
      <c r="D4" s="205"/>
      <c r="E4" s="206"/>
      <c r="F4" s="207"/>
      <c r="G4" s="206"/>
      <c r="H4" s="208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35"/>
      <c r="AY4" s="235"/>
      <c r="AZ4" s="237"/>
      <c r="BA4" s="237"/>
      <c r="BB4" s="237"/>
      <c r="BC4" s="237"/>
      <c r="BD4" s="236"/>
      <c r="BE4" s="238"/>
    </row>
    <row r="5" spans="1:57" s="194" customFormat="1" ht="24" customHeight="1">
      <c r="A5" s="241"/>
      <c r="B5" s="241"/>
      <c r="C5" s="241" t="s">
        <v>187</v>
      </c>
      <c r="D5" s="241"/>
      <c r="E5" s="241"/>
      <c r="F5" s="242"/>
      <c r="G5" s="241"/>
      <c r="H5" s="243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2"/>
      <c r="BE5" s="241"/>
    </row>
    <row r="6" spans="1:57" s="239" customFormat="1" ht="24" customHeight="1">
      <c r="A6" s="244"/>
      <c r="B6" s="244"/>
      <c r="C6" s="244" t="s">
        <v>188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4"/>
      <c r="BE6" s="244"/>
    </row>
    <row r="7" spans="1:57" s="196" customFormat="1" ht="32.25" customHeight="1">
      <c r="A7" s="215"/>
      <c r="B7" s="245"/>
      <c r="C7" s="246" t="s">
        <v>189</v>
      </c>
      <c r="D7" s="229"/>
      <c r="E7" s="229"/>
      <c r="F7" s="229"/>
      <c r="G7" s="228"/>
      <c r="H7" s="228"/>
      <c r="I7" s="228"/>
      <c r="J7" s="228"/>
      <c r="K7" s="228"/>
      <c r="L7" s="228"/>
      <c r="M7" s="228"/>
      <c r="N7" s="228"/>
      <c r="O7" s="228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54" t="s">
        <v>190</v>
      </c>
      <c r="AW7" s="254" t="s">
        <v>191</v>
      </c>
      <c r="AX7" s="229"/>
      <c r="AY7" s="229"/>
      <c r="AZ7" s="228"/>
      <c r="BA7" s="228"/>
      <c r="BB7" s="228"/>
      <c r="BC7" s="228"/>
      <c r="BD7" s="228"/>
      <c r="BE7" s="229"/>
    </row>
    <row r="8" spans="1:57" s="196" customFormat="1" ht="18" customHeight="1">
      <c r="A8" s="215"/>
      <c r="B8" s="245"/>
      <c r="C8" s="246" t="s">
        <v>192</v>
      </c>
      <c r="D8" s="229"/>
      <c r="E8" s="229"/>
      <c r="F8" s="229"/>
      <c r="G8" s="228"/>
      <c r="H8" s="228"/>
      <c r="I8" s="228"/>
      <c r="J8" s="228"/>
      <c r="K8" s="228"/>
      <c r="L8" s="228"/>
      <c r="M8" s="228"/>
      <c r="N8" s="228"/>
      <c r="O8" s="228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54"/>
      <c r="AW8" s="254"/>
      <c r="AX8" s="229"/>
      <c r="AY8" s="229"/>
      <c r="AZ8" s="228"/>
      <c r="BA8" s="228"/>
      <c r="BB8" s="228"/>
      <c r="BC8" s="228"/>
      <c r="BD8" s="228"/>
      <c r="BE8" s="229"/>
    </row>
    <row r="9" spans="1:57" s="196" customFormat="1" ht="18" customHeight="1">
      <c r="A9" s="215" t="s">
        <v>43</v>
      </c>
      <c r="B9" s="216" t="s">
        <v>193</v>
      </c>
      <c r="C9" s="220" t="s">
        <v>194</v>
      </c>
      <c r="D9" s="218" t="s">
        <v>195</v>
      </c>
      <c r="E9" s="218">
        <v>2</v>
      </c>
      <c r="F9" s="218">
        <v>77</v>
      </c>
      <c r="G9" s="219">
        <v>11</v>
      </c>
      <c r="H9" s="218">
        <v>2</v>
      </c>
      <c r="I9" s="228"/>
      <c r="J9" s="228"/>
      <c r="K9" s="218">
        <v>2</v>
      </c>
      <c r="L9" s="228"/>
      <c r="M9" s="228"/>
      <c r="N9" s="228"/>
      <c r="O9" s="228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>
        <f t="shared" ref="AR9:AR35" si="0">H9+P9+T9</f>
        <v>2</v>
      </c>
      <c r="AS9" s="229"/>
      <c r="AT9" s="229"/>
      <c r="AU9" s="229">
        <f t="shared" ref="AU9:AU35" si="1">K9+S9+W9</f>
        <v>2</v>
      </c>
      <c r="AV9" s="228">
        <f t="shared" ref="AV9:AV35" si="2">AU9/BC9*BB9/1000</f>
        <v>1.3125000000000001E-3</v>
      </c>
      <c r="AW9" s="228">
        <f t="shared" ref="AW9:AW35" si="3">AU9*BD9/1000</f>
        <v>8.6200000000000003E-4</v>
      </c>
      <c r="AX9" s="229"/>
      <c r="AY9" s="229"/>
      <c r="AZ9" s="228"/>
      <c r="BA9" s="228">
        <v>2</v>
      </c>
      <c r="BB9" s="228">
        <v>42</v>
      </c>
      <c r="BC9" s="228">
        <v>64</v>
      </c>
      <c r="BD9" s="228">
        <v>0.43099999999999999</v>
      </c>
      <c r="BE9" s="229"/>
    </row>
    <row r="10" spans="1:57" s="196" customFormat="1" ht="18" customHeight="1">
      <c r="A10" s="215" t="s">
        <v>95</v>
      </c>
      <c r="B10" s="216" t="s">
        <v>193</v>
      </c>
      <c r="C10" s="220" t="s">
        <v>194</v>
      </c>
      <c r="D10" s="218" t="s">
        <v>195</v>
      </c>
      <c r="E10" s="218">
        <v>3</v>
      </c>
      <c r="F10" s="218">
        <v>88</v>
      </c>
      <c r="G10" s="219">
        <v>11</v>
      </c>
      <c r="H10" s="218">
        <v>2</v>
      </c>
      <c r="I10" s="228"/>
      <c r="J10" s="228"/>
      <c r="K10" s="218">
        <v>2</v>
      </c>
      <c r="L10" s="228"/>
      <c r="M10" s="228"/>
      <c r="N10" s="228"/>
      <c r="O10" s="228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>
        <f t="shared" si="0"/>
        <v>2</v>
      </c>
      <c r="AS10" s="229"/>
      <c r="AT10" s="229"/>
      <c r="AU10" s="229">
        <f t="shared" si="1"/>
        <v>2</v>
      </c>
      <c r="AV10" s="228">
        <f t="shared" si="2"/>
        <v>1.3125000000000001E-3</v>
      </c>
      <c r="AW10" s="228">
        <f t="shared" si="3"/>
        <v>8.6200000000000003E-4</v>
      </c>
      <c r="AX10" s="229"/>
      <c r="AY10" s="229"/>
      <c r="AZ10" s="228"/>
      <c r="BA10" s="228">
        <v>2</v>
      </c>
      <c r="BB10" s="228">
        <v>42</v>
      </c>
      <c r="BC10" s="228">
        <v>64</v>
      </c>
      <c r="BD10" s="228">
        <v>0.43099999999999999</v>
      </c>
      <c r="BE10" s="229"/>
    </row>
    <row r="11" spans="1:57" s="196" customFormat="1" ht="18" customHeight="1">
      <c r="A11" s="215" t="s">
        <v>75</v>
      </c>
      <c r="B11" s="216" t="s">
        <v>193</v>
      </c>
      <c r="C11" s="220" t="s">
        <v>194</v>
      </c>
      <c r="D11" s="218" t="s">
        <v>195</v>
      </c>
      <c r="E11" s="218">
        <v>6</v>
      </c>
      <c r="F11" s="218">
        <v>77</v>
      </c>
      <c r="G11" s="219">
        <v>11</v>
      </c>
      <c r="H11" s="218">
        <v>4</v>
      </c>
      <c r="I11" s="228"/>
      <c r="J11" s="228"/>
      <c r="K11" s="218">
        <v>4</v>
      </c>
      <c r="L11" s="228"/>
      <c r="M11" s="228"/>
      <c r="N11" s="228"/>
      <c r="O11" s="228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29"/>
      <c r="AF11" s="229"/>
      <c r="AG11" s="229"/>
      <c r="AH11" s="229"/>
      <c r="AI11" s="229"/>
      <c r="AJ11" s="229"/>
      <c r="AK11" s="229"/>
      <c r="AL11" s="229"/>
      <c r="AM11" s="229"/>
      <c r="AN11" s="229"/>
      <c r="AO11" s="229"/>
      <c r="AP11" s="229"/>
      <c r="AQ11" s="229"/>
      <c r="AR11" s="229">
        <f t="shared" si="0"/>
        <v>4</v>
      </c>
      <c r="AS11" s="229"/>
      <c r="AT11" s="229"/>
      <c r="AU11" s="229">
        <f t="shared" si="1"/>
        <v>4</v>
      </c>
      <c r="AV11" s="228">
        <f t="shared" si="2"/>
        <v>2.6250000000000002E-3</v>
      </c>
      <c r="AW11" s="228">
        <f t="shared" si="3"/>
        <v>1.7240000000000001E-3</v>
      </c>
      <c r="AX11" s="229"/>
      <c r="AY11" s="229"/>
      <c r="AZ11" s="228"/>
      <c r="BA11" s="228">
        <v>4</v>
      </c>
      <c r="BB11" s="228">
        <v>42</v>
      </c>
      <c r="BC11" s="228">
        <v>64</v>
      </c>
      <c r="BD11" s="228">
        <v>0.43099999999999999</v>
      </c>
      <c r="BE11" s="229"/>
    </row>
    <row r="12" spans="1:57" s="196" customFormat="1" ht="18" customHeight="1">
      <c r="A12" s="215" t="s">
        <v>140</v>
      </c>
      <c r="B12" s="216" t="s">
        <v>193</v>
      </c>
      <c r="C12" s="220" t="s">
        <v>194</v>
      </c>
      <c r="D12" s="218" t="s">
        <v>195</v>
      </c>
      <c r="E12" s="218">
        <v>12</v>
      </c>
      <c r="F12" s="218">
        <v>65</v>
      </c>
      <c r="G12" s="219">
        <v>3144</v>
      </c>
      <c r="H12" s="218">
        <v>14</v>
      </c>
      <c r="I12" s="228"/>
      <c r="J12" s="228"/>
      <c r="K12" s="218">
        <v>14</v>
      </c>
      <c r="L12" s="228"/>
      <c r="M12" s="228"/>
      <c r="N12" s="228"/>
      <c r="O12" s="228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29"/>
      <c r="AI12" s="229"/>
      <c r="AJ12" s="229"/>
      <c r="AK12" s="229"/>
      <c r="AL12" s="229"/>
      <c r="AM12" s="229"/>
      <c r="AN12" s="229"/>
      <c r="AO12" s="229"/>
      <c r="AP12" s="229"/>
      <c r="AQ12" s="229"/>
      <c r="AR12" s="229">
        <f t="shared" si="0"/>
        <v>14</v>
      </c>
      <c r="AS12" s="229"/>
      <c r="AT12" s="229"/>
      <c r="AU12" s="229">
        <f t="shared" si="1"/>
        <v>14</v>
      </c>
      <c r="AV12" s="228">
        <f t="shared" si="2"/>
        <v>9.1874999999999995E-3</v>
      </c>
      <c r="AW12" s="228">
        <f t="shared" si="3"/>
        <v>6.0339999999999994E-3</v>
      </c>
      <c r="AX12" s="229"/>
      <c r="AY12" s="229"/>
      <c r="AZ12" s="228"/>
      <c r="BA12" s="228">
        <v>14</v>
      </c>
      <c r="BB12" s="228">
        <v>42</v>
      </c>
      <c r="BC12" s="228">
        <v>64</v>
      </c>
      <c r="BD12" s="228">
        <v>0.43099999999999999</v>
      </c>
      <c r="BE12" s="229"/>
    </row>
    <row r="13" spans="1:57" s="196" customFormat="1" ht="18" customHeight="1">
      <c r="A13" s="215" t="s">
        <v>196</v>
      </c>
      <c r="B13" s="216" t="s">
        <v>193</v>
      </c>
      <c r="C13" s="220" t="s">
        <v>194</v>
      </c>
      <c r="D13" s="218" t="s">
        <v>195</v>
      </c>
      <c r="E13" s="218">
        <v>3</v>
      </c>
      <c r="F13" s="218">
        <v>87</v>
      </c>
      <c r="G13" s="219">
        <v>33</v>
      </c>
      <c r="H13" s="218">
        <v>3</v>
      </c>
      <c r="I13" s="228"/>
      <c r="J13" s="228"/>
      <c r="K13" s="218">
        <v>3</v>
      </c>
      <c r="L13" s="228"/>
      <c r="M13" s="228"/>
      <c r="N13" s="228"/>
      <c r="O13" s="228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29">
        <f t="shared" si="0"/>
        <v>3</v>
      </c>
      <c r="AS13" s="229"/>
      <c r="AT13" s="229"/>
      <c r="AU13" s="229">
        <f t="shared" si="1"/>
        <v>3</v>
      </c>
      <c r="AV13" s="228">
        <f t="shared" si="2"/>
        <v>1.96875E-3</v>
      </c>
      <c r="AW13" s="228">
        <f t="shared" si="3"/>
        <v>1.2929999999999999E-3</v>
      </c>
      <c r="AX13" s="229"/>
      <c r="AY13" s="229"/>
      <c r="AZ13" s="228"/>
      <c r="BA13" s="228">
        <v>3</v>
      </c>
      <c r="BB13" s="228">
        <v>42</v>
      </c>
      <c r="BC13" s="228">
        <v>64</v>
      </c>
      <c r="BD13" s="228">
        <v>0.43099999999999999</v>
      </c>
      <c r="BE13" s="229"/>
    </row>
    <row r="14" spans="1:57" s="197" customFormat="1" ht="18" customHeight="1">
      <c r="A14" s="204"/>
      <c r="B14" s="221"/>
      <c r="C14" s="217" t="s">
        <v>37</v>
      </c>
      <c r="D14" s="222"/>
      <c r="E14" s="222"/>
      <c r="F14" s="222"/>
      <c r="G14" s="223"/>
      <c r="H14" s="222"/>
      <c r="I14" s="230"/>
      <c r="J14" s="230"/>
      <c r="K14" s="222"/>
      <c r="L14" s="230"/>
      <c r="M14" s="230"/>
      <c r="N14" s="230"/>
      <c r="O14" s="230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0">
        <f>SUM(AV9:AV13)</f>
        <v>1.6406249999999997E-2</v>
      </c>
      <c r="AW14" s="230">
        <f>SUM(AW9:AW13)</f>
        <v>1.0775E-2</v>
      </c>
      <c r="AX14" s="231"/>
      <c r="AY14" s="231"/>
      <c r="AZ14" s="230"/>
      <c r="BA14" s="230"/>
      <c r="BB14" s="230"/>
      <c r="BC14" s="230"/>
      <c r="BD14" s="230"/>
      <c r="BE14" s="231"/>
    </row>
    <row r="15" spans="1:57" s="196" customFormat="1" ht="18" customHeight="1">
      <c r="A15" s="215" t="s">
        <v>43</v>
      </c>
      <c r="B15" s="216" t="s">
        <v>197</v>
      </c>
      <c r="C15" s="220" t="s">
        <v>198</v>
      </c>
      <c r="D15" s="218" t="s">
        <v>195</v>
      </c>
      <c r="E15" s="218">
        <v>3</v>
      </c>
      <c r="F15" s="218">
        <v>87</v>
      </c>
      <c r="G15" s="219">
        <v>33</v>
      </c>
      <c r="H15" s="218">
        <v>397</v>
      </c>
      <c r="I15" s="228"/>
      <c r="J15" s="228"/>
      <c r="K15" s="218">
        <v>397</v>
      </c>
      <c r="L15" s="228"/>
      <c r="M15" s="228"/>
      <c r="N15" s="228"/>
      <c r="O15" s="228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  <c r="AC15" s="229"/>
      <c r="AD15" s="229"/>
      <c r="AE15" s="229"/>
      <c r="AF15" s="229"/>
      <c r="AG15" s="229"/>
      <c r="AH15" s="229"/>
      <c r="AI15" s="229"/>
      <c r="AJ15" s="229"/>
      <c r="AK15" s="229"/>
      <c r="AL15" s="229"/>
      <c r="AM15" s="229"/>
      <c r="AN15" s="229"/>
      <c r="AO15" s="229"/>
      <c r="AP15" s="229"/>
      <c r="AQ15" s="229"/>
      <c r="AR15" s="229">
        <f t="shared" si="0"/>
        <v>397</v>
      </c>
      <c r="AS15" s="229"/>
      <c r="AT15" s="229"/>
      <c r="AU15" s="229">
        <f t="shared" si="1"/>
        <v>397</v>
      </c>
      <c r="AV15" s="228">
        <f t="shared" si="2"/>
        <v>0.26053124999999999</v>
      </c>
      <c r="AW15" s="228">
        <f t="shared" si="3"/>
        <v>0.17110700000000001</v>
      </c>
      <c r="AX15" s="229"/>
      <c r="AY15" s="229"/>
      <c r="AZ15" s="228"/>
      <c r="BA15" s="228">
        <v>397</v>
      </c>
      <c r="BB15" s="228">
        <v>42</v>
      </c>
      <c r="BC15" s="228">
        <v>64</v>
      </c>
      <c r="BD15" s="228">
        <v>0.43099999999999999</v>
      </c>
      <c r="BE15" s="229"/>
    </row>
    <row r="16" spans="1:57" s="196" customFormat="1" ht="18" customHeight="1">
      <c r="A16" s="215" t="s">
        <v>95</v>
      </c>
      <c r="B16" s="216" t="s">
        <v>197</v>
      </c>
      <c r="C16" s="220" t="s">
        <v>198</v>
      </c>
      <c r="D16" s="218" t="s">
        <v>195</v>
      </c>
      <c r="E16" s="218">
        <v>26</v>
      </c>
      <c r="F16" s="218">
        <v>87</v>
      </c>
      <c r="G16" s="219">
        <v>3144</v>
      </c>
      <c r="H16" s="218">
        <v>201</v>
      </c>
      <c r="I16" s="228"/>
      <c r="J16" s="228"/>
      <c r="K16" s="218">
        <v>201</v>
      </c>
      <c r="L16" s="228"/>
      <c r="M16" s="228"/>
      <c r="N16" s="228"/>
      <c r="O16" s="228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>
        <f t="shared" si="0"/>
        <v>201</v>
      </c>
      <c r="AS16" s="229"/>
      <c r="AT16" s="229"/>
      <c r="AU16" s="229">
        <f t="shared" si="1"/>
        <v>201</v>
      </c>
      <c r="AV16" s="228">
        <f t="shared" si="2"/>
        <v>0.13190625</v>
      </c>
      <c r="AW16" s="228">
        <f t="shared" si="3"/>
        <v>8.6631E-2</v>
      </c>
      <c r="AX16" s="229"/>
      <c r="AY16" s="229"/>
      <c r="AZ16" s="228"/>
      <c r="BA16" s="228">
        <v>201</v>
      </c>
      <c r="BB16" s="228">
        <v>42</v>
      </c>
      <c r="BC16" s="228">
        <v>64</v>
      </c>
      <c r="BD16" s="228">
        <v>0.43099999999999999</v>
      </c>
      <c r="BE16" s="229"/>
    </row>
    <row r="17" spans="1:57" s="196" customFormat="1" ht="18" customHeight="1">
      <c r="A17" s="215" t="s">
        <v>75</v>
      </c>
      <c r="B17" s="216" t="s">
        <v>197</v>
      </c>
      <c r="C17" s="220" t="s">
        <v>198</v>
      </c>
      <c r="D17" s="218" t="s">
        <v>195</v>
      </c>
      <c r="E17" s="218">
        <v>4</v>
      </c>
      <c r="F17" s="218">
        <v>88</v>
      </c>
      <c r="G17" s="219">
        <v>33</v>
      </c>
      <c r="H17" s="218">
        <v>130</v>
      </c>
      <c r="I17" s="228"/>
      <c r="J17" s="228"/>
      <c r="K17" s="218">
        <v>130</v>
      </c>
      <c r="L17" s="228"/>
      <c r="M17" s="228"/>
      <c r="N17" s="228"/>
      <c r="O17" s="228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229"/>
      <c r="AI17" s="229"/>
      <c r="AJ17" s="229"/>
      <c r="AK17" s="229"/>
      <c r="AL17" s="229"/>
      <c r="AM17" s="229"/>
      <c r="AN17" s="229"/>
      <c r="AO17" s="229"/>
      <c r="AP17" s="229"/>
      <c r="AQ17" s="229"/>
      <c r="AR17" s="229">
        <f t="shared" si="0"/>
        <v>130</v>
      </c>
      <c r="AS17" s="229"/>
      <c r="AT17" s="229"/>
      <c r="AU17" s="229">
        <f t="shared" si="1"/>
        <v>130</v>
      </c>
      <c r="AV17" s="228">
        <f t="shared" si="2"/>
        <v>8.5312499999999999E-2</v>
      </c>
      <c r="AW17" s="228">
        <f t="shared" si="3"/>
        <v>5.6030000000000003E-2</v>
      </c>
      <c r="AX17" s="229"/>
      <c r="AY17" s="229"/>
      <c r="AZ17" s="228"/>
      <c r="BA17" s="228">
        <v>130</v>
      </c>
      <c r="BB17" s="228">
        <v>42</v>
      </c>
      <c r="BC17" s="228">
        <v>64</v>
      </c>
      <c r="BD17" s="228">
        <v>0.43099999999999999</v>
      </c>
      <c r="BE17" s="229"/>
    </row>
    <row r="18" spans="1:57" s="196" customFormat="1" ht="18" customHeight="1">
      <c r="A18" s="215" t="s">
        <v>140</v>
      </c>
      <c r="B18" s="216" t="s">
        <v>197</v>
      </c>
      <c r="C18" s="220" t="s">
        <v>198</v>
      </c>
      <c r="D18" s="218" t="s">
        <v>195</v>
      </c>
      <c r="E18" s="218">
        <v>40</v>
      </c>
      <c r="F18" s="218">
        <v>84</v>
      </c>
      <c r="G18" s="219">
        <v>3144</v>
      </c>
      <c r="H18" s="218">
        <v>2</v>
      </c>
      <c r="I18" s="228"/>
      <c r="J18" s="228"/>
      <c r="K18" s="218">
        <v>2</v>
      </c>
      <c r="L18" s="228"/>
      <c r="M18" s="228"/>
      <c r="N18" s="228"/>
      <c r="O18" s="228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>
        <f t="shared" si="0"/>
        <v>2</v>
      </c>
      <c r="AS18" s="229"/>
      <c r="AT18" s="229"/>
      <c r="AU18" s="229">
        <f t="shared" si="1"/>
        <v>2</v>
      </c>
      <c r="AV18" s="228">
        <f t="shared" si="2"/>
        <v>1.3125000000000001E-3</v>
      </c>
      <c r="AW18" s="228">
        <f t="shared" si="3"/>
        <v>8.6200000000000003E-4</v>
      </c>
      <c r="AX18" s="229"/>
      <c r="AY18" s="229"/>
      <c r="AZ18" s="228"/>
      <c r="BA18" s="228">
        <v>2</v>
      </c>
      <c r="BB18" s="228">
        <v>42</v>
      </c>
      <c r="BC18" s="228">
        <v>64</v>
      </c>
      <c r="BD18" s="228">
        <v>0.43099999999999999</v>
      </c>
      <c r="BE18" s="229"/>
    </row>
    <row r="19" spans="1:57" s="196" customFormat="1" ht="18" customHeight="1">
      <c r="A19" s="215" t="s">
        <v>196</v>
      </c>
      <c r="B19" s="216" t="s">
        <v>197</v>
      </c>
      <c r="C19" s="220" t="s">
        <v>198</v>
      </c>
      <c r="D19" s="218" t="s">
        <v>195</v>
      </c>
      <c r="E19" s="218">
        <v>7</v>
      </c>
      <c r="F19" s="218">
        <v>84</v>
      </c>
      <c r="G19" s="219">
        <v>3144</v>
      </c>
      <c r="H19" s="218">
        <v>154</v>
      </c>
      <c r="I19" s="228"/>
      <c r="J19" s="228"/>
      <c r="K19" s="218">
        <v>154</v>
      </c>
      <c r="L19" s="228"/>
      <c r="M19" s="228"/>
      <c r="N19" s="228"/>
      <c r="O19" s="228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>
        <f t="shared" si="0"/>
        <v>154</v>
      </c>
      <c r="AS19" s="229"/>
      <c r="AT19" s="229"/>
      <c r="AU19" s="229">
        <f t="shared" si="1"/>
        <v>154</v>
      </c>
      <c r="AV19" s="228">
        <f t="shared" si="2"/>
        <v>0.1010625</v>
      </c>
      <c r="AW19" s="228">
        <f t="shared" si="3"/>
        <v>6.6373999999999989E-2</v>
      </c>
      <c r="AX19" s="229"/>
      <c r="AY19" s="229"/>
      <c r="AZ19" s="228"/>
      <c r="BA19" s="228">
        <v>154</v>
      </c>
      <c r="BB19" s="228">
        <v>42</v>
      </c>
      <c r="BC19" s="228">
        <v>64</v>
      </c>
      <c r="BD19" s="228">
        <v>0.43099999999999999</v>
      </c>
      <c r="BE19" s="229"/>
    </row>
    <row r="20" spans="1:57" s="196" customFormat="1" ht="18" customHeight="1">
      <c r="A20" s="215" t="s">
        <v>139</v>
      </c>
      <c r="B20" s="216" t="s">
        <v>197</v>
      </c>
      <c r="C20" s="220" t="s">
        <v>198</v>
      </c>
      <c r="D20" s="218" t="s">
        <v>195</v>
      </c>
      <c r="E20" s="218">
        <v>8</v>
      </c>
      <c r="F20" s="218">
        <v>88</v>
      </c>
      <c r="G20" s="219">
        <v>33</v>
      </c>
      <c r="H20" s="218">
        <v>19</v>
      </c>
      <c r="I20" s="228"/>
      <c r="J20" s="228"/>
      <c r="K20" s="218">
        <v>19</v>
      </c>
      <c r="L20" s="228"/>
      <c r="M20" s="228"/>
      <c r="N20" s="228"/>
      <c r="O20" s="228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29"/>
      <c r="AC20" s="229"/>
      <c r="AD20" s="229"/>
      <c r="AE20" s="229"/>
      <c r="AF20" s="229"/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>
        <f t="shared" si="0"/>
        <v>19</v>
      </c>
      <c r="AS20" s="229"/>
      <c r="AT20" s="229"/>
      <c r="AU20" s="229">
        <f t="shared" si="1"/>
        <v>19</v>
      </c>
      <c r="AV20" s="228">
        <f t="shared" si="2"/>
        <v>1.2468750000000001E-2</v>
      </c>
      <c r="AW20" s="228">
        <f t="shared" si="3"/>
        <v>8.1890000000000001E-3</v>
      </c>
      <c r="AX20" s="229"/>
      <c r="AY20" s="229"/>
      <c r="AZ20" s="228"/>
      <c r="BA20" s="228">
        <v>19</v>
      </c>
      <c r="BB20" s="228">
        <v>42</v>
      </c>
      <c r="BC20" s="228">
        <v>64</v>
      </c>
      <c r="BD20" s="228">
        <v>0.43099999999999999</v>
      </c>
      <c r="BE20" s="229"/>
    </row>
    <row r="21" spans="1:57" s="196" customFormat="1" ht="18" customHeight="1">
      <c r="A21" s="215" t="s">
        <v>199</v>
      </c>
      <c r="B21" s="216" t="s">
        <v>197</v>
      </c>
      <c r="C21" s="220" t="s">
        <v>198</v>
      </c>
      <c r="D21" s="218" t="s">
        <v>195</v>
      </c>
      <c r="E21" s="218">
        <v>5</v>
      </c>
      <c r="F21" s="218">
        <v>88</v>
      </c>
      <c r="G21" s="219">
        <v>33</v>
      </c>
      <c r="H21" s="218">
        <v>7</v>
      </c>
      <c r="I21" s="228"/>
      <c r="J21" s="228"/>
      <c r="K21" s="218">
        <v>7</v>
      </c>
      <c r="L21" s="228"/>
      <c r="M21" s="228"/>
      <c r="N21" s="228"/>
      <c r="O21" s="228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>
        <f t="shared" si="0"/>
        <v>7</v>
      </c>
      <c r="AS21" s="229"/>
      <c r="AT21" s="229"/>
      <c r="AU21" s="229">
        <f t="shared" si="1"/>
        <v>7</v>
      </c>
      <c r="AV21" s="228">
        <f t="shared" si="2"/>
        <v>4.5937499999999997E-3</v>
      </c>
      <c r="AW21" s="228">
        <f t="shared" si="3"/>
        <v>3.0169999999999997E-3</v>
      </c>
      <c r="AX21" s="229"/>
      <c r="AY21" s="229"/>
      <c r="AZ21" s="228"/>
      <c r="BA21" s="228">
        <v>7</v>
      </c>
      <c r="BB21" s="228">
        <v>42</v>
      </c>
      <c r="BC21" s="228">
        <v>64</v>
      </c>
      <c r="BD21" s="228">
        <v>0.43099999999999999</v>
      </c>
      <c r="BE21" s="229"/>
    </row>
    <row r="22" spans="1:57" s="196" customFormat="1" ht="18" customHeight="1">
      <c r="A22" s="215" t="s">
        <v>58</v>
      </c>
      <c r="B22" s="216" t="s">
        <v>197</v>
      </c>
      <c r="C22" s="220" t="s">
        <v>198</v>
      </c>
      <c r="D22" s="218" t="s">
        <v>195</v>
      </c>
      <c r="E22" s="218">
        <v>3</v>
      </c>
      <c r="F22" s="218">
        <v>86</v>
      </c>
      <c r="G22" s="219">
        <v>33</v>
      </c>
      <c r="H22" s="218">
        <v>120</v>
      </c>
      <c r="I22" s="228"/>
      <c r="J22" s="228"/>
      <c r="K22" s="218">
        <v>120</v>
      </c>
      <c r="L22" s="228"/>
      <c r="M22" s="228"/>
      <c r="N22" s="228"/>
      <c r="O22" s="228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229">
        <f t="shared" si="0"/>
        <v>120</v>
      </c>
      <c r="AS22" s="229"/>
      <c r="AT22" s="229"/>
      <c r="AU22" s="229">
        <f t="shared" si="1"/>
        <v>120</v>
      </c>
      <c r="AV22" s="228">
        <f t="shared" si="2"/>
        <v>7.8750000000000001E-2</v>
      </c>
      <c r="AW22" s="228">
        <f t="shared" si="3"/>
        <v>5.1720000000000002E-2</v>
      </c>
      <c r="AX22" s="229"/>
      <c r="AY22" s="229"/>
      <c r="AZ22" s="228"/>
      <c r="BA22" s="228">
        <v>120</v>
      </c>
      <c r="BB22" s="228">
        <v>42</v>
      </c>
      <c r="BC22" s="228">
        <v>64</v>
      </c>
      <c r="BD22" s="228">
        <v>0.43099999999999999</v>
      </c>
      <c r="BE22" s="229"/>
    </row>
    <row r="23" spans="1:57" s="196" customFormat="1" ht="18" customHeight="1">
      <c r="A23" s="215" t="s">
        <v>141</v>
      </c>
      <c r="B23" s="216" t="s">
        <v>197</v>
      </c>
      <c r="C23" s="220" t="s">
        <v>198</v>
      </c>
      <c r="D23" s="218" t="s">
        <v>195</v>
      </c>
      <c r="E23" s="218">
        <v>54</v>
      </c>
      <c r="F23" s="218">
        <v>83</v>
      </c>
      <c r="G23" s="219">
        <v>3144</v>
      </c>
      <c r="H23" s="218">
        <v>4</v>
      </c>
      <c r="I23" s="228"/>
      <c r="J23" s="228"/>
      <c r="K23" s="218">
        <v>4</v>
      </c>
      <c r="L23" s="228"/>
      <c r="M23" s="228"/>
      <c r="N23" s="228"/>
      <c r="O23" s="228"/>
      <c r="P23" s="229"/>
      <c r="Q23" s="229"/>
      <c r="R23" s="229"/>
      <c r="S23" s="229"/>
      <c r="T23" s="229"/>
      <c r="U23" s="229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29"/>
      <c r="AG23" s="229"/>
      <c r="AH23" s="229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>
        <f t="shared" si="0"/>
        <v>4</v>
      </c>
      <c r="AS23" s="229"/>
      <c r="AT23" s="229"/>
      <c r="AU23" s="229">
        <f t="shared" si="1"/>
        <v>4</v>
      </c>
      <c r="AV23" s="228">
        <f t="shared" si="2"/>
        <v>2.6250000000000002E-3</v>
      </c>
      <c r="AW23" s="228">
        <f t="shared" si="3"/>
        <v>1.7240000000000001E-3</v>
      </c>
      <c r="AX23" s="229"/>
      <c r="AY23" s="229"/>
      <c r="AZ23" s="228"/>
      <c r="BA23" s="228">
        <v>4</v>
      </c>
      <c r="BB23" s="228">
        <v>42</v>
      </c>
      <c r="BC23" s="228">
        <v>64</v>
      </c>
      <c r="BD23" s="228">
        <v>0.43099999999999999</v>
      </c>
      <c r="BE23" s="229"/>
    </row>
    <row r="24" spans="1:57" s="196" customFormat="1" ht="18" customHeight="1">
      <c r="A24" s="215" t="s">
        <v>49</v>
      </c>
      <c r="B24" s="216" t="s">
        <v>197</v>
      </c>
      <c r="C24" s="220" t="s">
        <v>198</v>
      </c>
      <c r="D24" s="218" t="s">
        <v>195</v>
      </c>
      <c r="E24" s="218">
        <v>1</v>
      </c>
      <c r="F24" s="218">
        <v>85</v>
      </c>
      <c r="G24" s="219">
        <v>314</v>
      </c>
      <c r="H24" s="218">
        <v>267</v>
      </c>
      <c r="I24" s="228"/>
      <c r="J24" s="228"/>
      <c r="K24" s="218">
        <v>267</v>
      </c>
      <c r="L24" s="228"/>
      <c r="M24" s="228"/>
      <c r="N24" s="228"/>
      <c r="O24" s="228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>
        <f t="shared" si="0"/>
        <v>267</v>
      </c>
      <c r="AS24" s="229"/>
      <c r="AT24" s="229"/>
      <c r="AU24" s="229">
        <f t="shared" si="1"/>
        <v>267</v>
      </c>
      <c r="AV24" s="228">
        <f t="shared" si="2"/>
        <v>0.17521875000000001</v>
      </c>
      <c r="AW24" s="228">
        <f t="shared" si="3"/>
        <v>0.115077</v>
      </c>
      <c r="AX24" s="229"/>
      <c r="AY24" s="229"/>
      <c r="AZ24" s="228"/>
      <c r="BA24" s="228">
        <v>267</v>
      </c>
      <c r="BB24" s="228">
        <v>42</v>
      </c>
      <c r="BC24" s="228">
        <v>64</v>
      </c>
      <c r="BD24" s="228">
        <v>0.43099999999999999</v>
      </c>
      <c r="BE24" s="229"/>
    </row>
    <row r="25" spans="1:57" s="196" customFormat="1" ht="18" customHeight="1">
      <c r="A25" s="215" t="s">
        <v>97</v>
      </c>
      <c r="B25" s="216" t="s">
        <v>197</v>
      </c>
      <c r="C25" s="220" t="s">
        <v>198</v>
      </c>
      <c r="D25" s="218" t="s">
        <v>195</v>
      </c>
      <c r="E25" s="218">
        <v>1</v>
      </c>
      <c r="F25" s="218">
        <v>84</v>
      </c>
      <c r="G25" s="219">
        <v>33</v>
      </c>
      <c r="H25" s="218">
        <v>3</v>
      </c>
      <c r="I25" s="228"/>
      <c r="J25" s="228"/>
      <c r="K25" s="218">
        <v>3</v>
      </c>
      <c r="L25" s="228"/>
      <c r="M25" s="228"/>
      <c r="N25" s="228"/>
      <c r="O25" s="228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>
        <f t="shared" si="0"/>
        <v>3</v>
      </c>
      <c r="AS25" s="229"/>
      <c r="AT25" s="229"/>
      <c r="AU25" s="229">
        <f t="shared" si="1"/>
        <v>3</v>
      </c>
      <c r="AV25" s="228">
        <f t="shared" si="2"/>
        <v>1.96875E-3</v>
      </c>
      <c r="AW25" s="228">
        <f t="shared" si="3"/>
        <v>1.2929999999999999E-3</v>
      </c>
      <c r="AX25" s="229"/>
      <c r="AY25" s="229"/>
      <c r="AZ25" s="228"/>
      <c r="BA25" s="228">
        <v>3</v>
      </c>
      <c r="BB25" s="228">
        <v>42</v>
      </c>
      <c r="BC25" s="228">
        <v>64</v>
      </c>
      <c r="BD25" s="228">
        <v>0.43099999999999999</v>
      </c>
      <c r="BE25" s="229"/>
    </row>
    <row r="26" spans="1:57" s="196" customFormat="1" ht="18" customHeight="1">
      <c r="A26" s="215" t="s">
        <v>200</v>
      </c>
      <c r="B26" s="216" t="s">
        <v>197</v>
      </c>
      <c r="C26" s="220" t="s">
        <v>198</v>
      </c>
      <c r="D26" s="218" t="s">
        <v>195</v>
      </c>
      <c r="E26" s="218">
        <v>49</v>
      </c>
      <c r="F26" s="218">
        <v>84</v>
      </c>
      <c r="G26" s="219">
        <v>33</v>
      </c>
      <c r="H26" s="218">
        <v>3</v>
      </c>
      <c r="I26" s="228"/>
      <c r="J26" s="228"/>
      <c r="K26" s="218">
        <v>3</v>
      </c>
      <c r="L26" s="228"/>
      <c r="M26" s="228"/>
      <c r="N26" s="228"/>
      <c r="O26" s="228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29"/>
      <c r="AD26" s="229"/>
      <c r="AE26" s="229"/>
      <c r="AF26" s="229"/>
      <c r="AG26" s="229"/>
      <c r="AH26" s="229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>
        <f t="shared" si="0"/>
        <v>3</v>
      </c>
      <c r="AS26" s="229"/>
      <c r="AT26" s="229"/>
      <c r="AU26" s="229">
        <f t="shared" si="1"/>
        <v>3</v>
      </c>
      <c r="AV26" s="228">
        <f t="shared" si="2"/>
        <v>1.96875E-3</v>
      </c>
      <c r="AW26" s="228">
        <f t="shared" si="3"/>
        <v>1.2929999999999999E-3</v>
      </c>
      <c r="AX26" s="229"/>
      <c r="AY26" s="229"/>
      <c r="AZ26" s="228"/>
      <c r="BA26" s="228">
        <v>3</v>
      </c>
      <c r="BB26" s="228">
        <v>42</v>
      </c>
      <c r="BC26" s="228">
        <v>64</v>
      </c>
      <c r="BD26" s="228">
        <v>0.43099999999999999</v>
      </c>
      <c r="BE26" s="229"/>
    </row>
    <row r="27" spans="1:57" s="196" customFormat="1" ht="18" customHeight="1">
      <c r="A27" s="215" t="s">
        <v>201</v>
      </c>
      <c r="B27" s="216" t="s">
        <v>197</v>
      </c>
      <c r="C27" s="220" t="s">
        <v>198</v>
      </c>
      <c r="D27" s="218" t="s">
        <v>195</v>
      </c>
      <c r="E27" s="218">
        <v>26</v>
      </c>
      <c r="F27" s="218">
        <v>87</v>
      </c>
      <c r="G27" s="219">
        <v>33</v>
      </c>
      <c r="H27" s="218">
        <v>4</v>
      </c>
      <c r="I27" s="228"/>
      <c r="J27" s="228"/>
      <c r="K27" s="218">
        <v>4</v>
      </c>
      <c r="L27" s="228"/>
      <c r="M27" s="228"/>
      <c r="N27" s="228"/>
      <c r="O27" s="228"/>
      <c r="P27" s="229"/>
      <c r="Q27" s="229"/>
      <c r="R27" s="229"/>
      <c r="S27" s="229"/>
      <c r="T27" s="229"/>
      <c r="U27" s="229"/>
      <c r="V27" s="229"/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>
        <f t="shared" si="0"/>
        <v>4</v>
      </c>
      <c r="AS27" s="229"/>
      <c r="AT27" s="229"/>
      <c r="AU27" s="229">
        <f t="shared" si="1"/>
        <v>4</v>
      </c>
      <c r="AV27" s="228">
        <f t="shared" si="2"/>
        <v>2.6250000000000002E-3</v>
      </c>
      <c r="AW27" s="228">
        <f t="shared" si="3"/>
        <v>1.7240000000000001E-3</v>
      </c>
      <c r="AX27" s="229"/>
      <c r="AY27" s="229"/>
      <c r="AZ27" s="228"/>
      <c r="BA27" s="228">
        <v>4</v>
      </c>
      <c r="BB27" s="228">
        <v>42</v>
      </c>
      <c r="BC27" s="228">
        <v>64</v>
      </c>
      <c r="BD27" s="228">
        <v>0.43099999999999999</v>
      </c>
      <c r="BE27" s="229"/>
    </row>
    <row r="28" spans="1:57" s="196" customFormat="1" ht="18" customHeight="1">
      <c r="A28" s="215" t="s">
        <v>202</v>
      </c>
      <c r="B28" s="216" t="s">
        <v>197</v>
      </c>
      <c r="C28" s="220" t="s">
        <v>198</v>
      </c>
      <c r="D28" s="218" t="s">
        <v>195</v>
      </c>
      <c r="E28" s="218">
        <v>7</v>
      </c>
      <c r="F28" s="218">
        <v>83</v>
      </c>
      <c r="G28" s="219">
        <v>3144</v>
      </c>
      <c r="H28" s="218">
        <v>1</v>
      </c>
      <c r="I28" s="228"/>
      <c r="J28" s="228"/>
      <c r="K28" s="218">
        <v>1</v>
      </c>
      <c r="L28" s="228"/>
      <c r="M28" s="228"/>
      <c r="N28" s="228"/>
      <c r="O28" s="228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>
        <f t="shared" si="0"/>
        <v>1</v>
      </c>
      <c r="AS28" s="229"/>
      <c r="AT28" s="229"/>
      <c r="AU28" s="229">
        <f t="shared" si="1"/>
        <v>1</v>
      </c>
      <c r="AV28" s="228">
        <f t="shared" si="2"/>
        <v>6.5625000000000004E-4</v>
      </c>
      <c r="AW28" s="228">
        <f t="shared" si="3"/>
        <v>4.3100000000000001E-4</v>
      </c>
      <c r="AX28" s="229"/>
      <c r="AY28" s="229"/>
      <c r="AZ28" s="228"/>
      <c r="BA28" s="228">
        <v>1</v>
      </c>
      <c r="BB28" s="228">
        <v>42</v>
      </c>
      <c r="BC28" s="228">
        <v>64</v>
      </c>
      <c r="BD28" s="228">
        <v>0.43099999999999999</v>
      </c>
      <c r="BE28" s="229"/>
    </row>
    <row r="29" spans="1:57" s="196" customFormat="1" ht="18" customHeight="1">
      <c r="A29" s="215" t="s">
        <v>203</v>
      </c>
      <c r="B29" s="216" t="s">
        <v>197</v>
      </c>
      <c r="C29" s="220" t="s">
        <v>198</v>
      </c>
      <c r="D29" s="218" t="s">
        <v>195</v>
      </c>
      <c r="E29" s="218">
        <v>4</v>
      </c>
      <c r="F29" s="218">
        <v>86</v>
      </c>
      <c r="G29" s="219">
        <v>33</v>
      </c>
      <c r="H29" s="218">
        <v>13</v>
      </c>
      <c r="I29" s="228"/>
      <c r="J29" s="228"/>
      <c r="K29" s="218">
        <v>13</v>
      </c>
      <c r="L29" s="228"/>
      <c r="M29" s="228"/>
      <c r="N29" s="228"/>
      <c r="O29" s="228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>
        <f t="shared" si="0"/>
        <v>13</v>
      </c>
      <c r="AS29" s="229"/>
      <c r="AT29" s="229"/>
      <c r="AU29" s="229">
        <f t="shared" si="1"/>
        <v>13</v>
      </c>
      <c r="AV29" s="228">
        <f t="shared" si="2"/>
        <v>8.5312500000000006E-3</v>
      </c>
      <c r="AW29" s="228">
        <f t="shared" si="3"/>
        <v>5.6029999999999995E-3</v>
      </c>
      <c r="AX29" s="229"/>
      <c r="AY29" s="229"/>
      <c r="AZ29" s="228"/>
      <c r="BA29" s="228">
        <v>13</v>
      </c>
      <c r="BB29" s="228">
        <v>42</v>
      </c>
      <c r="BC29" s="228">
        <v>64</v>
      </c>
      <c r="BD29" s="228">
        <v>0.43099999999999999</v>
      </c>
      <c r="BE29" s="229"/>
    </row>
    <row r="30" spans="1:57" s="196" customFormat="1" ht="18" customHeight="1">
      <c r="A30" s="215" t="s">
        <v>204</v>
      </c>
      <c r="B30" s="216" t="s">
        <v>197</v>
      </c>
      <c r="C30" s="220" t="s">
        <v>198</v>
      </c>
      <c r="D30" s="218" t="s">
        <v>195</v>
      </c>
      <c r="E30" s="218">
        <v>0</v>
      </c>
      <c r="F30" s="218">
        <v>89</v>
      </c>
      <c r="G30" s="219">
        <v>22</v>
      </c>
      <c r="H30" s="218">
        <v>293</v>
      </c>
      <c r="I30" s="228"/>
      <c r="J30" s="228"/>
      <c r="K30" s="218">
        <v>293</v>
      </c>
      <c r="L30" s="228"/>
      <c r="M30" s="228"/>
      <c r="N30" s="228"/>
      <c r="O30" s="228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>
        <f t="shared" si="0"/>
        <v>293</v>
      </c>
      <c r="AS30" s="229"/>
      <c r="AT30" s="229"/>
      <c r="AU30" s="229">
        <f t="shared" si="1"/>
        <v>293</v>
      </c>
      <c r="AV30" s="228">
        <f t="shared" si="2"/>
        <v>0.19228124999999999</v>
      </c>
      <c r="AW30" s="228">
        <f t="shared" si="3"/>
        <v>0.12628300000000001</v>
      </c>
      <c r="AX30" s="229"/>
      <c r="AY30" s="229"/>
      <c r="AZ30" s="228"/>
      <c r="BA30" s="228">
        <v>293</v>
      </c>
      <c r="BB30" s="228">
        <v>42</v>
      </c>
      <c r="BC30" s="228">
        <v>64</v>
      </c>
      <c r="BD30" s="228">
        <v>0.43099999999999999</v>
      </c>
      <c r="BE30" s="229"/>
    </row>
    <row r="31" spans="1:57" s="196" customFormat="1" ht="18" customHeight="1">
      <c r="A31" s="215" t="s">
        <v>64</v>
      </c>
      <c r="B31" s="216" t="s">
        <v>197</v>
      </c>
      <c r="C31" s="220" t="s">
        <v>198</v>
      </c>
      <c r="D31" s="218" t="s">
        <v>195</v>
      </c>
      <c r="E31" s="218">
        <v>9</v>
      </c>
      <c r="F31" s="218">
        <v>88</v>
      </c>
      <c r="G31" s="219">
        <v>33</v>
      </c>
      <c r="H31" s="218">
        <v>1471</v>
      </c>
      <c r="I31" s="228"/>
      <c r="J31" s="228"/>
      <c r="K31" s="218">
        <v>1471</v>
      </c>
      <c r="L31" s="228"/>
      <c r="M31" s="228"/>
      <c r="N31" s="228"/>
      <c r="O31" s="228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>
        <f t="shared" si="0"/>
        <v>1471</v>
      </c>
      <c r="AS31" s="229"/>
      <c r="AT31" s="229"/>
      <c r="AU31" s="229">
        <f t="shared" si="1"/>
        <v>1471</v>
      </c>
      <c r="AV31" s="228">
        <f t="shared" si="2"/>
        <v>0.96534374999999994</v>
      </c>
      <c r="AW31" s="228">
        <f t="shared" si="3"/>
        <v>0.63400099999999993</v>
      </c>
      <c r="AX31" s="229"/>
      <c r="AY31" s="229"/>
      <c r="AZ31" s="228"/>
      <c r="BA31" s="228">
        <v>1471</v>
      </c>
      <c r="BB31" s="228">
        <v>42</v>
      </c>
      <c r="BC31" s="228">
        <v>64</v>
      </c>
      <c r="BD31" s="228">
        <v>0.43099999999999999</v>
      </c>
      <c r="BE31" s="229"/>
    </row>
    <row r="32" spans="1:57" s="196" customFormat="1" ht="18" customHeight="1">
      <c r="A32" s="215" t="s">
        <v>205</v>
      </c>
      <c r="B32" s="216" t="s">
        <v>197</v>
      </c>
      <c r="C32" s="220" t="s">
        <v>198</v>
      </c>
      <c r="D32" s="218" t="s">
        <v>195</v>
      </c>
      <c r="E32" s="218">
        <v>1</v>
      </c>
      <c r="F32" s="218">
        <v>93</v>
      </c>
      <c r="G32" s="219">
        <v>22</v>
      </c>
      <c r="H32" s="218">
        <v>429</v>
      </c>
      <c r="I32" s="228"/>
      <c r="J32" s="228"/>
      <c r="K32" s="218">
        <v>429</v>
      </c>
      <c r="L32" s="228"/>
      <c r="M32" s="228"/>
      <c r="N32" s="228"/>
      <c r="O32" s="228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>
        <f t="shared" si="0"/>
        <v>429</v>
      </c>
      <c r="AS32" s="229"/>
      <c r="AT32" s="229"/>
      <c r="AU32" s="229">
        <f t="shared" si="1"/>
        <v>429</v>
      </c>
      <c r="AV32" s="228">
        <f t="shared" si="2"/>
        <v>0.28153125000000001</v>
      </c>
      <c r="AW32" s="228">
        <f t="shared" si="3"/>
        <v>0.18489900000000001</v>
      </c>
      <c r="AX32" s="229"/>
      <c r="AY32" s="229"/>
      <c r="AZ32" s="228"/>
      <c r="BA32" s="228">
        <v>429</v>
      </c>
      <c r="BB32" s="228">
        <v>42</v>
      </c>
      <c r="BC32" s="228">
        <v>64</v>
      </c>
      <c r="BD32" s="228">
        <v>0.43099999999999999</v>
      </c>
      <c r="BE32" s="229"/>
    </row>
    <row r="33" spans="1:57" s="196" customFormat="1" ht="18" customHeight="1">
      <c r="A33" s="215" t="s">
        <v>206</v>
      </c>
      <c r="B33" s="216" t="s">
        <v>197</v>
      </c>
      <c r="C33" s="220" t="s">
        <v>198</v>
      </c>
      <c r="D33" s="218" t="s">
        <v>195</v>
      </c>
      <c r="E33" s="218">
        <v>2</v>
      </c>
      <c r="F33" s="218">
        <v>86</v>
      </c>
      <c r="G33" s="219">
        <v>33</v>
      </c>
      <c r="H33" s="218">
        <v>15</v>
      </c>
      <c r="I33" s="228"/>
      <c r="J33" s="228"/>
      <c r="K33" s="218">
        <v>15</v>
      </c>
      <c r="L33" s="228"/>
      <c r="M33" s="228"/>
      <c r="N33" s="228"/>
      <c r="O33" s="228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>
        <f t="shared" si="0"/>
        <v>15</v>
      </c>
      <c r="AS33" s="229"/>
      <c r="AT33" s="229"/>
      <c r="AU33" s="229">
        <f t="shared" si="1"/>
        <v>15</v>
      </c>
      <c r="AV33" s="228">
        <f t="shared" si="2"/>
        <v>9.8437500000000001E-3</v>
      </c>
      <c r="AW33" s="228">
        <f t="shared" si="3"/>
        <v>6.4650000000000003E-3</v>
      </c>
      <c r="AX33" s="229"/>
      <c r="AY33" s="229"/>
      <c r="AZ33" s="228"/>
      <c r="BA33" s="228">
        <v>15</v>
      </c>
      <c r="BB33" s="228">
        <v>42</v>
      </c>
      <c r="BC33" s="228">
        <v>64</v>
      </c>
      <c r="BD33" s="228">
        <v>0.43099999999999999</v>
      </c>
      <c r="BE33" s="229"/>
    </row>
    <row r="34" spans="1:57" s="196" customFormat="1" ht="18" customHeight="1">
      <c r="A34" s="215" t="s">
        <v>207</v>
      </c>
      <c r="B34" s="216" t="s">
        <v>197</v>
      </c>
      <c r="C34" s="220" t="s">
        <v>198</v>
      </c>
      <c r="D34" s="218" t="s">
        <v>195</v>
      </c>
      <c r="E34" s="218">
        <v>1</v>
      </c>
      <c r="F34" s="218">
        <v>84</v>
      </c>
      <c r="G34" s="219">
        <v>3144</v>
      </c>
      <c r="H34" s="218">
        <v>1</v>
      </c>
      <c r="I34" s="228"/>
      <c r="J34" s="228"/>
      <c r="K34" s="218">
        <v>1</v>
      </c>
      <c r="L34" s="228"/>
      <c r="M34" s="228"/>
      <c r="N34" s="228"/>
      <c r="O34" s="228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29"/>
      <c r="AO34" s="229"/>
      <c r="AP34" s="229"/>
      <c r="AQ34" s="229"/>
      <c r="AR34" s="229">
        <f t="shared" si="0"/>
        <v>1</v>
      </c>
      <c r="AS34" s="229"/>
      <c r="AT34" s="229"/>
      <c r="AU34" s="229">
        <f t="shared" si="1"/>
        <v>1</v>
      </c>
      <c r="AV34" s="228">
        <f t="shared" si="2"/>
        <v>6.5625000000000004E-4</v>
      </c>
      <c r="AW34" s="228">
        <f t="shared" si="3"/>
        <v>4.3100000000000001E-4</v>
      </c>
      <c r="AX34" s="229"/>
      <c r="AY34" s="229"/>
      <c r="AZ34" s="228"/>
      <c r="BA34" s="228">
        <v>1</v>
      </c>
      <c r="BB34" s="228">
        <v>42</v>
      </c>
      <c r="BC34" s="228">
        <v>64</v>
      </c>
      <c r="BD34" s="228">
        <v>0.43099999999999999</v>
      </c>
      <c r="BE34" s="229"/>
    </row>
    <row r="35" spans="1:57" s="196" customFormat="1" ht="18" customHeight="1">
      <c r="A35" s="215" t="s">
        <v>208</v>
      </c>
      <c r="B35" s="216" t="s">
        <v>197</v>
      </c>
      <c r="C35" s="220" t="s">
        <v>198</v>
      </c>
      <c r="D35" s="218" t="s">
        <v>195</v>
      </c>
      <c r="E35" s="218">
        <v>6</v>
      </c>
      <c r="F35" s="218">
        <v>88</v>
      </c>
      <c r="G35" s="219">
        <v>33</v>
      </c>
      <c r="H35" s="218">
        <v>2</v>
      </c>
      <c r="I35" s="228"/>
      <c r="J35" s="228"/>
      <c r="K35" s="218">
        <v>2</v>
      </c>
      <c r="L35" s="228"/>
      <c r="M35" s="228"/>
      <c r="N35" s="228"/>
      <c r="O35" s="228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29"/>
      <c r="AR35" s="229">
        <f t="shared" si="0"/>
        <v>2</v>
      </c>
      <c r="AS35" s="229"/>
      <c r="AT35" s="229"/>
      <c r="AU35" s="229">
        <f t="shared" si="1"/>
        <v>2</v>
      </c>
      <c r="AV35" s="228">
        <f t="shared" si="2"/>
        <v>1.3125000000000001E-3</v>
      </c>
      <c r="AW35" s="228">
        <f t="shared" si="3"/>
        <v>8.6200000000000003E-4</v>
      </c>
      <c r="AX35" s="229"/>
      <c r="AY35" s="229"/>
      <c r="AZ35" s="228"/>
      <c r="BA35" s="228">
        <v>2</v>
      </c>
      <c r="BB35" s="228">
        <v>42</v>
      </c>
      <c r="BC35" s="228">
        <v>64</v>
      </c>
      <c r="BD35" s="228">
        <v>0.43099999999999999</v>
      </c>
      <c r="BE35" s="229"/>
    </row>
    <row r="36" spans="1:57" s="197" customFormat="1" ht="18" customHeight="1">
      <c r="A36" s="204"/>
      <c r="B36" s="221"/>
      <c r="C36" s="217" t="s">
        <v>37</v>
      </c>
      <c r="D36" s="222"/>
      <c r="E36" s="222"/>
      <c r="F36" s="222"/>
      <c r="G36" s="223"/>
      <c r="H36" s="222"/>
      <c r="I36" s="230"/>
      <c r="J36" s="230"/>
      <c r="K36" s="222"/>
      <c r="L36" s="230"/>
      <c r="M36" s="230"/>
      <c r="N36" s="230"/>
      <c r="O36" s="230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0">
        <f>SUM(AV15:AV35)</f>
        <v>2.3205</v>
      </c>
      <c r="AW36" s="230">
        <f>SUM(AW15:AW35)</f>
        <v>1.5240159999999998</v>
      </c>
      <c r="AX36" s="231"/>
      <c r="AY36" s="231"/>
      <c r="AZ36" s="230"/>
      <c r="BA36" s="230"/>
      <c r="BB36" s="230"/>
      <c r="BC36" s="230"/>
      <c r="BD36" s="230"/>
      <c r="BE36" s="231"/>
    </row>
    <row r="37" spans="1:57" s="196" customFormat="1" ht="18" customHeight="1">
      <c r="A37" s="245" t="s">
        <v>43</v>
      </c>
      <c r="B37" s="216"/>
      <c r="C37" s="219" t="s">
        <v>209</v>
      </c>
      <c r="D37" s="218" t="s">
        <v>46</v>
      </c>
      <c r="E37" s="218">
        <v>4</v>
      </c>
      <c r="F37" s="218">
        <v>84</v>
      </c>
      <c r="G37" s="219">
        <v>233</v>
      </c>
      <c r="H37" s="21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8"/>
      <c r="AK37" s="228"/>
      <c r="AL37" s="228"/>
      <c r="AM37" s="228"/>
      <c r="AN37" s="228">
        <v>162</v>
      </c>
      <c r="AO37" s="228"/>
      <c r="AP37" s="228"/>
      <c r="AQ37" s="228">
        <v>162</v>
      </c>
      <c r="AR37" s="228">
        <f>AJ37+AN37</f>
        <v>162</v>
      </c>
      <c r="AS37" s="228"/>
      <c r="AT37" s="228"/>
      <c r="AU37" s="228">
        <f>AR37+AS37+AT37</f>
        <v>162</v>
      </c>
      <c r="AV37" s="228">
        <f>AU37*35/1000</f>
        <v>5.67</v>
      </c>
      <c r="AW37" s="232">
        <f>AU37*BD37/1000</f>
        <v>3.5251200000000003</v>
      </c>
      <c r="AX37" s="228"/>
      <c r="AY37" s="228"/>
      <c r="AZ37" s="228"/>
      <c r="BA37" s="228"/>
      <c r="BB37" s="228">
        <v>70</v>
      </c>
      <c r="BC37" s="228">
        <v>2</v>
      </c>
      <c r="BD37" s="228">
        <v>21.76</v>
      </c>
      <c r="BE37" s="228"/>
    </row>
    <row r="38" spans="1:57" s="196" customFormat="1" ht="18" customHeight="1">
      <c r="A38" s="245" t="s">
        <v>95</v>
      </c>
      <c r="B38" s="216"/>
      <c r="C38" s="219" t="s">
        <v>209</v>
      </c>
      <c r="D38" s="218" t="s">
        <v>46</v>
      </c>
      <c r="E38" s="218">
        <v>4</v>
      </c>
      <c r="F38" s="218">
        <v>84</v>
      </c>
      <c r="G38" s="219">
        <v>233</v>
      </c>
      <c r="H38" s="21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>
        <v>519</v>
      </c>
      <c r="AK38" s="228"/>
      <c r="AL38" s="228"/>
      <c r="AM38" s="228">
        <v>519</v>
      </c>
      <c r="AN38" s="228">
        <v>496</v>
      </c>
      <c r="AO38" s="228"/>
      <c r="AP38" s="228"/>
      <c r="AQ38" s="228">
        <v>496</v>
      </c>
      <c r="AR38" s="228">
        <f>AJ38+AN38</f>
        <v>1015</v>
      </c>
      <c r="AS38" s="228"/>
      <c r="AT38" s="228"/>
      <c r="AU38" s="228">
        <f>AR38+AS38+AT38</f>
        <v>1015</v>
      </c>
      <c r="AV38" s="228">
        <f>AU38*35/1000</f>
        <v>35.524999999999999</v>
      </c>
      <c r="AW38" s="232">
        <f>AU38*BD38/1000</f>
        <v>22.086400000000001</v>
      </c>
      <c r="AX38" s="228"/>
      <c r="AY38" s="228" t="s">
        <v>110</v>
      </c>
      <c r="AZ38" s="228">
        <v>1015</v>
      </c>
      <c r="BA38" s="228"/>
      <c r="BB38" s="228">
        <v>70</v>
      </c>
      <c r="BC38" s="228">
        <v>2</v>
      </c>
      <c r="BD38" s="228">
        <v>21.76</v>
      </c>
      <c r="BE38" s="228"/>
    </row>
    <row r="39" spans="1:57" s="197" customFormat="1" ht="18" customHeight="1">
      <c r="A39" s="247"/>
      <c r="B39" s="221"/>
      <c r="C39" s="217" t="s">
        <v>37</v>
      </c>
      <c r="D39" s="222"/>
      <c r="E39" s="222"/>
      <c r="F39" s="222"/>
      <c r="G39" s="223"/>
      <c r="H39" s="222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>
        <f>SUM(AJ37:AJ38)</f>
        <v>519</v>
      </c>
      <c r="AK39" s="230"/>
      <c r="AL39" s="230"/>
      <c r="AM39" s="230">
        <f>SUM(AM37:AM38)</f>
        <v>519</v>
      </c>
      <c r="AN39" s="230">
        <f>SUM(AN37:AN38)</f>
        <v>658</v>
      </c>
      <c r="AO39" s="230"/>
      <c r="AP39" s="230"/>
      <c r="AQ39" s="230">
        <f>SUM(AQ37:AQ38)</f>
        <v>658</v>
      </c>
      <c r="AR39" s="230">
        <f>SUM(AR37:AR38)</f>
        <v>1177</v>
      </c>
      <c r="AS39" s="230"/>
      <c r="AT39" s="230"/>
      <c r="AU39" s="230">
        <f>SUM(AU37:AU38)</f>
        <v>1177</v>
      </c>
      <c r="AV39" s="230">
        <f>SUM(AV37:AV38)</f>
        <v>41.195</v>
      </c>
      <c r="AW39" s="230">
        <f>SUM(AW37:AW38)</f>
        <v>25.611520000000002</v>
      </c>
      <c r="AX39" s="230"/>
      <c r="AY39" s="230"/>
      <c r="AZ39" s="230"/>
      <c r="BA39" s="230"/>
      <c r="BB39" s="230"/>
      <c r="BC39" s="230"/>
      <c r="BD39" s="230"/>
      <c r="BE39" s="230"/>
    </row>
    <row r="40" spans="1:57" s="240" customFormat="1" ht="22.9" customHeight="1">
      <c r="A40" s="248"/>
      <c r="B40" s="249"/>
      <c r="C40" s="225" t="s">
        <v>37</v>
      </c>
      <c r="D40" s="250"/>
      <c r="E40" s="250"/>
      <c r="F40" s="250"/>
      <c r="G40" s="251"/>
      <c r="H40" s="250"/>
      <c r="I40" s="252"/>
      <c r="J40" s="252"/>
      <c r="K40" s="252"/>
      <c r="L40" s="252"/>
      <c r="M40" s="252"/>
      <c r="N40" s="252"/>
      <c r="O40" s="252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2">
        <f>SUM(AV9:AV39)/2</f>
        <v>43.531906249999999</v>
      </c>
      <c r="AW40" s="252">
        <f>SUM(AW9:AW39)/2</f>
        <v>27.146311000000004</v>
      </c>
      <c r="AX40" s="253"/>
      <c r="AY40" s="253"/>
      <c r="AZ40" s="252"/>
      <c r="BA40" s="252"/>
      <c r="BB40" s="252"/>
      <c r="BC40" s="252"/>
      <c r="BD40" s="252"/>
      <c r="BE40" s="253"/>
    </row>
  </sheetData>
  <mergeCells count="33">
    <mergeCell ref="BE1:BE3"/>
    <mergeCell ref="AZ1:BA2"/>
    <mergeCell ref="BB1:BC2"/>
    <mergeCell ref="F1:F3"/>
    <mergeCell ref="G1:G3"/>
    <mergeCell ref="AX1:AX3"/>
    <mergeCell ref="AY1:AY3"/>
    <mergeCell ref="BD1:BD3"/>
    <mergeCell ref="AB2:AE2"/>
    <mergeCell ref="AF2:AI2"/>
    <mergeCell ref="AJ2:AM2"/>
    <mergeCell ref="AN2:AQ2"/>
    <mergeCell ref="AR2:AW2"/>
    <mergeCell ref="H2:K2"/>
    <mergeCell ref="L2:O2"/>
    <mergeCell ref="P2:S2"/>
    <mergeCell ref="A1:A3"/>
    <mergeCell ref="B1:B3"/>
    <mergeCell ref="C1:C3"/>
    <mergeCell ref="D1:D3"/>
    <mergeCell ref="E1:E3"/>
    <mergeCell ref="T2:W2"/>
    <mergeCell ref="X2:AA2"/>
    <mergeCell ref="AB1:AE1"/>
    <mergeCell ref="AF1:AI1"/>
    <mergeCell ref="AJ1:AM1"/>
    <mergeCell ref="AN1:AQ1"/>
    <mergeCell ref="AR1:AW1"/>
    <mergeCell ref="H1:K1"/>
    <mergeCell ref="L1:O1"/>
    <mergeCell ref="P1:S1"/>
    <mergeCell ref="T1:W1"/>
    <mergeCell ref="X1:AA1"/>
  </mergeCells>
  <pageMargins left="0.35433070866141736" right="0.43307086614173229" top="1.1811023622047245" bottom="0.55118110236220474" header="0.19685039370078741" footer="0.23622047244094491"/>
  <pageSetup paperSize="9" scale="79" firstPageNumber="27" pageOrder="overThenDown" orientation="landscape" useFirstPageNumber="1" r:id="rId1"/>
  <headerFooter alignWithMargins="0">
    <oddFooter>&amp;L&amp;A&amp;CСписък 2 излишни ОБВВПИ към 01.01.2023 г.&amp;R&amp;P</oddFooter>
  </headerFooter>
  <colBreaks count="1" manualBreakCount="1">
    <brk id="43" max="3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2065187536243"/>
  </sheetPr>
  <dimension ref="A1:BE12"/>
  <sheetViews>
    <sheetView view="pageBreakPreview" zoomScale="80" zoomScaleNormal="100" workbookViewId="0">
      <pane xSplit="7" ySplit="3" topLeftCell="Q4" activePane="bottomRight" state="frozen"/>
      <selection pane="topRight"/>
      <selection pane="bottomLeft"/>
      <selection pane="bottomRight" activeCell="AL8" sqref="AL8"/>
    </sheetView>
  </sheetViews>
  <sheetFormatPr defaultColWidth="9" defaultRowHeight="12.75"/>
  <cols>
    <col min="1" max="1" width="4.140625" style="199" customWidth="1"/>
    <col min="2" max="2" width="12.140625" style="199" customWidth="1"/>
    <col min="3" max="3" width="26.5703125" style="194" customWidth="1"/>
    <col min="4" max="4" width="5" style="200" customWidth="1"/>
    <col min="5" max="5" width="5" style="199" customWidth="1"/>
    <col min="6" max="6" width="4.5703125" style="199" customWidth="1"/>
    <col min="7" max="7" width="7.42578125" style="201" customWidth="1"/>
    <col min="8" max="8" width="7.28515625" style="200" customWidth="1"/>
    <col min="9" max="10" width="4.7109375" style="200" customWidth="1"/>
    <col min="11" max="11" width="7.7109375" style="200" customWidth="1"/>
    <col min="12" max="13" width="4.7109375" style="200" customWidth="1"/>
    <col min="14" max="14" width="5.7109375" style="200" customWidth="1"/>
    <col min="15" max="15" width="5.28515625" style="200" customWidth="1"/>
    <col min="16" max="21" width="4.7109375" style="200" customWidth="1"/>
    <col min="22" max="22" width="5.85546875" style="200" customWidth="1"/>
    <col min="23" max="23" width="7.140625" style="200" customWidth="1"/>
    <col min="24" max="31" width="4.7109375" style="200" customWidth="1"/>
    <col min="32" max="32" width="5.5703125" style="200" customWidth="1"/>
    <col min="33" max="34" width="4.7109375" style="200" customWidth="1"/>
    <col min="35" max="36" width="5.5703125" style="200" customWidth="1"/>
    <col min="37" max="37" width="4.7109375" style="200" customWidth="1"/>
    <col min="38" max="39" width="5.5703125" style="200" customWidth="1"/>
    <col min="40" max="41" width="4.7109375" style="200" customWidth="1"/>
    <col min="42" max="42" width="6.28515625" style="200" customWidth="1"/>
    <col min="43" max="43" width="6" style="200" customWidth="1"/>
    <col min="44" max="44" width="7.7109375" style="202" customWidth="1"/>
    <col min="45" max="45" width="6.7109375" style="202" customWidth="1"/>
    <col min="46" max="46" width="10.42578125" style="202" customWidth="1"/>
    <col min="47" max="47" width="9.5703125" style="202" customWidth="1"/>
    <col min="48" max="48" width="9.7109375" style="202" customWidth="1"/>
    <col min="49" max="49" width="10.28515625" style="202" customWidth="1"/>
    <col min="50" max="50" width="4.5703125" style="202" customWidth="1"/>
    <col min="51" max="51" width="7.5703125" style="202" customWidth="1"/>
    <col min="52" max="52" width="5.85546875" style="202" customWidth="1"/>
    <col min="53" max="53" width="6.140625" style="202" customWidth="1"/>
    <col min="54" max="54" width="6" style="202" customWidth="1"/>
    <col min="55" max="55" width="6.28515625" style="202" customWidth="1"/>
    <col min="56" max="56" width="8.28515625" style="202" customWidth="1"/>
    <col min="57" max="57" width="10.42578125" style="203" customWidth="1"/>
    <col min="58" max="121" width="8.85546875" style="202"/>
    <col min="122" max="122" width="4.140625" style="202" customWidth="1"/>
    <col min="123" max="123" width="12.140625" style="202" customWidth="1"/>
    <col min="124" max="124" width="26.5703125" style="202" customWidth="1"/>
    <col min="125" max="126" width="5" style="202" customWidth="1"/>
    <col min="127" max="127" width="4.5703125" style="202" customWidth="1"/>
    <col min="128" max="128" width="7.42578125" style="202" customWidth="1"/>
    <col min="129" max="129" width="7.28515625" style="202" customWidth="1"/>
    <col min="130" max="131" width="4.7109375" style="202" customWidth="1"/>
    <col min="132" max="132" width="7.7109375" style="202" customWidth="1"/>
    <col min="133" max="134" width="4.7109375" style="202" customWidth="1"/>
    <col min="135" max="135" width="5.7109375" style="202" customWidth="1"/>
    <col min="136" max="136" width="5.28515625" style="202" customWidth="1"/>
    <col min="137" max="142" width="4.7109375" style="202" customWidth="1"/>
    <col min="143" max="143" width="5.85546875" style="202" customWidth="1"/>
    <col min="144" max="144" width="7.140625" style="202" customWidth="1"/>
    <col min="145" max="152" width="4.7109375" style="202" customWidth="1"/>
    <col min="153" max="153" width="5.5703125" style="202" customWidth="1"/>
    <col min="154" max="155" width="4.7109375" style="202" customWidth="1"/>
    <col min="156" max="157" width="5.5703125" style="202" customWidth="1"/>
    <col min="158" max="158" width="4.7109375" style="202" customWidth="1"/>
    <col min="159" max="160" width="5.5703125" style="202" customWidth="1"/>
    <col min="161" max="162" width="4.7109375" style="202" customWidth="1"/>
    <col min="163" max="163" width="6.28515625" style="202" customWidth="1"/>
    <col min="164" max="164" width="6" style="202" customWidth="1"/>
    <col min="165" max="165" width="7.7109375" style="202" customWidth="1"/>
    <col min="166" max="166" width="6.7109375" style="202" customWidth="1"/>
    <col min="167" max="167" width="10.42578125" style="202" customWidth="1"/>
    <col min="168" max="168" width="9.5703125" style="202" customWidth="1"/>
    <col min="169" max="169" width="9.7109375" style="202" customWidth="1"/>
    <col min="170" max="170" width="8.28515625" style="202" customWidth="1"/>
    <col min="171" max="171" width="4.5703125" style="202" customWidth="1"/>
    <col min="172" max="172" width="7.5703125" style="202" customWidth="1"/>
    <col min="173" max="173" width="5.85546875" style="202" customWidth="1"/>
    <col min="174" max="174" width="6.140625" style="202" customWidth="1"/>
    <col min="175" max="175" width="6" style="202" customWidth="1"/>
    <col min="176" max="176" width="6.28515625" style="202" customWidth="1"/>
    <col min="177" max="177" width="8.28515625" style="202" customWidth="1"/>
    <col min="178" max="178" width="10.42578125" style="202" customWidth="1"/>
    <col min="179" max="377" width="8.85546875" style="202"/>
    <col min="378" max="378" width="4.140625" style="202" customWidth="1"/>
    <col min="379" max="379" width="12.140625" style="202" customWidth="1"/>
    <col min="380" max="380" width="26.5703125" style="202" customWidth="1"/>
    <col min="381" max="382" width="5" style="202" customWidth="1"/>
    <col min="383" max="383" width="4.5703125" style="202" customWidth="1"/>
    <col min="384" max="384" width="7.42578125" style="202" customWidth="1"/>
    <col min="385" max="385" width="7.28515625" style="202" customWidth="1"/>
    <col min="386" max="387" width="4.7109375" style="202" customWidth="1"/>
    <col min="388" max="388" width="7.7109375" style="202" customWidth="1"/>
    <col min="389" max="390" width="4.7109375" style="202" customWidth="1"/>
    <col min="391" max="391" width="5.7109375" style="202" customWidth="1"/>
    <col min="392" max="392" width="5.28515625" style="202" customWidth="1"/>
    <col min="393" max="398" width="4.7109375" style="202" customWidth="1"/>
    <col min="399" max="399" width="5.85546875" style="202" customWidth="1"/>
    <col min="400" max="400" width="7.140625" style="202" customWidth="1"/>
    <col min="401" max="408" width="4.7109375" style="202" customWidth="1"/>
    <col min="409" max="409" width="5.5703125" style="202" customWidth="1"/>
    <col min="410" max="411" width="4.7109375" style="202" customWidth="1"/>
    <col min="412" max="413" width="5.5703125" style="202" customWidth="1"/>
    <col min="414" max="414" width="4.7109375" style="202" customWidth="1"/>
    <col min="415" max="416" width="5.5703125" style="202" customWidth="1"/>
    <col min="417" max="418" width="4.7109375" style="202" customWidth="1"/>
    <col min="419" max="419" width="6.28515625" style="202" customWidth="1"/>
    <col min="420" max="420" width="6" style="202" customWidth="1"/>
    <col min="421" max="421" width="7.7109375" style="202" customWidth="1"/>
    <col min="422" max="422" width="6.7109375" style="202" customWidth="1"/>
    <col min="423" max="423" width="10.42578125" style="202" customWidth="1"/>
    <col min="424" max="424" width="9.5703125" style="202" customWidth="1"/>
    <col min="425" max="425" width="9.7109375" style="202" customWidth="1"/>
    <col min="426" max="426" width="8.28515625" style="202" customWidth="1"/>
    <col min="427" max="427" width="4.5703125" style="202" customWidth="1"/>
    <col min="428" max="428" width="7.5703125" style="202" customWidth="1"/>
    <col min="429" max="429" width="5.85546875" style="202" customWidth="1"/>
    <col min="430" max="430" width="6.140625" style="202" customWidth="1"/>
    <col min="431" max="431" width="6" style="202" customWidth="1"/>
    <col min="432" max="432" width="6.28515625" style="202" customWidth="1"/>
    <col min="433" max="433" width="8.28515625" style="202" customWidth="1"/>
    <col min="434" max="434" width="10.42578125" style="202" customWidth="1"/>
    <col min="435" max="633" width="8.85546875" style="202"/>
    <col min="634" max="634" width="4.140625" style="202" customWidth="1"/>
    <col min="635" max="635" width="12.140625" style="202" customWidth="1"/>
    <col min="636" max="636" width="26.5703125" style="202" customWidth="1"/>
    <col min="637" max="638" width="5" style="202" customWidth="1"/>
    <col min="639" max="639" width="4.5703125" style="202" customWidth="1"/>
    <col min="640" max="640" width="7.42578125" style="202" customWidth="1"/>
    <col min="641" max="641" width="7.28515625" style="202" customWidth="1"/>
    <col min="642" max="643" width="4.7109375" style="202" customWidth="1"/>
    <col min="644" max="644" width="7.7109375" style="202" customWidth="1"/>
    <col min="645" max="646" width="4.7109375" style="202" customWidth="1"/>
    <col min="647" max="647" width="5.7109375" style="202" customWidth="1"/>
    <col min="648" max="648" width="5.28515625" style="202" customWidth="1"/>
    <col min="649" max="654" width="4.7109375" style="202" customWidth="1"/>
    <col min="655" max="655" width="5.85546875" style="202" customWidth="1"/>
    <col min="656" max="656" width="7.140625" style="202" customWidth="1"/>
    <col min="657" max="664" width="4.7109375" style="202" customWidth="1"/>
    <col min="665" max="665" width="5.5703125" style="202" customWidth="1"/>
    <col min="666" max="667" width="4.7109375" style="202" customWidth="1"/>
    <col min="668" max="669" width="5.5703125" style="202" customWidth="1"/>
    <col min="670" max="670" width="4.7109375" style="202" customWidth="1"/>
    <col min="671" max="672" width="5.5703125" style="202" customWidth="1"/>
    <col min="673" max="674" width="4.7109375" style="202" customWidth="1"/>
    <col min="675" max="675" width="6.28515625" style="202" customWidth="1"/>
    <col min="676" max="676" width="6" style="202" customWidth="1"/>
    <col min="677" max="677" width="7.7109375" style="202" customWidth="1"/>
    <col min="678" max="678" width="6.7109375" style="202" customWidth="1"/>
    <col min="679" max="679" width="10.42578125" style="202" customWidth="1"/>
    <col min="680" max="680" width="9.5703125" style="202" customWidth="1"/>
    <col min="681" max="681" width="9.7109375" style="202" customWidth="1"/>
    <col min="682" max="682" width="8.28515625" style="202" customWidth="1"/>
    <col min="683" max="683" width="4.5703125" style="202" customWidth="1"/>
    <col min="684" max="684" width="7.5703125" style="202" customWidth="1"/>
    <col min="685" max="685" width="5.85546875" style="202" customWidth="1"/>
    <col min="686" max="686" width="6.140625" style="202" customWidth="1"/>
    <col min="687" max="687" width="6" style="202" customWidth="1"/>
    <col min="688" max="688" width="6.28515625" style="202" customWidth="1"/>
    <col min="689" max="689" width="8.28515625" style="202" customWidth="1"/>
    <col min="690" max="690" width="10.42578125" style="202" customWidth="1"/>
    <col min="691" max="889" width="8.85546875" style="202"/>
    <col min="890" max="890" width="4.140625" style="202" customWidth="1"/>
    <col min="891" max="891" width="12.140625" style="202" customWidth="1"/>
    <col min="892" max="892" width="26.5703125" style="202" customWidth="1"/>
    <col min="893" max="894" width="5" style="202" customWidth="1"/>
    <col min="895" max="895" width="4.5703125" style="202" customWidth="1"/>
    <col min="896" max="896" width="7.42578125" style="202" customWidth="1"/>
    <col min="897" max="897" width="7.28515625" style="202" customWidth="1"/>
    <col min="898" max="899" width="4.7109375" style="202" customWidth="1"/>
    <col min="900" max="900" width="7.7109375" style="202" customWidth="1"/>
    <col min="901" max="902" width="4.7109375" style="202" customWidth="1"/>
    <col min="903" max="903" width="5.7109375" style="202" customWidth="1"/>
    <col min="904" max="904" width="5.28515625" style="202" customWidth="1"/>
    <col min="905" max="910" width="4.7109375" style="202" customWidth="1"/>
    <col min="911" max="911" width="5.85546875" style="202" customWidth="1"/>
    <col min="912" max="912" width="7.140625" style="202" customWidth="1"/>
    <col min="913" max="920" width="4.7109375" style="202" customWidth="1"/>
    <col min="921" max="921" width="5.5703125" style="202" customWidth="1"/>
    <col min="922" max="923" width="4.7109375" style="202" customWidth="1"/>
    <col min="924" max="925" width="5.5703125" style="202" customWidth="1"/>
    <col min="926" max="926" width="4.7109375" style="202" customWidth="1"/>
    <col min="927" max="928" width="5.5703125" style="202" customWidth="1"/>
    <col min="929" max="930" width="4.7109375" style="202" customWidth="1"/>
    <col min="931" max="931" width="6.28515625" style="202" customWidth="1"/>
    <col min="932" max="932" width="6" style="202" customWidth="1"/>
    <col min="933" max="933" width="7.7109375" style="202" customWidth="1"/>
    <col min="934" max="934" width="6.7109375" style="202" customWidth="1"/>
    <col min="935" max="935" width="10.42578125" style="202" customWidth="1"/>
    <col min="936" max="936" width="9.5703125" style="202" customWidth="1"/>
    <col min="937" max="937" width="9.7109375" style="202" customWidth="1"/>
    <col min="938" max="938" width="8.28515625" style="202" customWidth="1"/>
    <col min="939" max="939" width="4.5703125" style="202" customWidth="1"/>
    <col min="940" max="940" width="7.5703125" style="202" customWidth="1"/>
    <col min="941" max="941" width="5.85546875" style="202" customWidth="1"/>
    <col min="942" max="942" width="6.140625" style="202" customWidth="1"/>
    <col min="943" max="943" width="6" style="202" customWidth="1"/>
    <col min="944" max="944" width="6.28515625" style="202" customWidth="1"/>
    <col min="945" max="945" width="8.28515625" style="202" customWidth="1"/>
    <col min="946" max="946" width="10.42578125" style="202" customWidth="1"/>
    <col min="947" max="1145" width="8.85546875" style="202"/>
    <col min="1146" max="1146" width="4.140625" style="202" customWidth="1"/>
    <col min="1147" max="1147" width="12.140625" style="202" customWidth="1"/>
    <col min="1148" max="1148" width="26.5703125" style="202" customWidth="1"/>
    <col min="1149" max="1150" width="5" style="202" customWidth="1"/>
    <col min="1151" max="1151" width="4.5703125" style="202" customWidth="1"/>
    <col min="1152" max="1152" width="7.42578125" style="202" customWidth="1"/>
    <col min="1153" max="1153" width="7.28515625" style="202" customWidth="1"/>
    <col min="1154" max="1155" width="4.7109375" style="202" customWidth="1"/>
    <col min="1156" max="1156" width="7.7109375" style="202" customWidth="1"/>
    <col min="1157" max="1158" width="4.7109375" style="202" customWidth="1"/>
    <col min="1159" max="1159" width="5.7109375" style="202" customWidth="1"/>
    <col min="1160" max="1160" width="5.28515625" style="202" customWidth="1"/>
    <col min="1161" max="1166" width="4.7109375" style="202" customWidth="1"/>
    <col min="1167" max="1167" width="5.85546875" style="202" customWidth="1"/>
    <col min="1168" max="1168" width="7.140625" style="202" customWidth="1"/>
    <col min="1169" max="1176" width="4.7109375" style="202" customWidth="1"/>
    <col min="1177" max="1177" width="5.5703125" style="202" customWidth="1"/>
    <col min="1178" max="1179" width="4.7109375" style="202" customWidth="1"/>
    <col min="1180" max="1181" width="5.5703125" style="202" customWidth="1"/>
    <col min="1182" max="1182" width="4.7109375" style="202" customWidth="1"/>
    <col min="1183" max="1184" width="5.5703125" style="202" customWidth="1"/>
    <col min="1185" max="1186" width="4.7109375" style="202" customWidth="1"/>
    <col min="1187" max="1187" width="6.28515625" style="202" customWidth="1"/>
    <col min="1188" max="1188" width="6" style="202" customWidth="1"/>
    <col min="1189" max="1189" width="7.7109375" style="202" customWidth="1"/>
    <col min="1190" max="1190" width="6.7109375" style="202" customWidth="1"/>
    <col min="1191" max="1191" width="10.42578125" style="202" customWidth="1"/>
    <col min="1192" max="1192" width="9.5703125" style="202" customWidth="1"/>
    <col min="1193" max="1193" width="9.7109375" style="202" customWidth="1"/>
    <col min="1194" max="1194" width="8.28515625" style="202" customWidth="1"/>
    <col min="1195" max="1195" width="4.5703125" style="202" customWidth="1"/>
    <col min="1196" max="1196" width="7.5703125" style="202" customWidth="1"/>
    <col min="1197" max="1197" width="5.85546875" style="202" customWidth="1"/>
    <col min="1198" max="1198" width="6.140625" style="202" customWidth="1"/>
    <col min="1199" max="1199" width="6" style="202" customWidth="1"/>
    <col min="1200" max="1200" width="6.28515625" style="202" customWidth="1"/>
    <col min="1201" max="1201" width="8.28515625" style="202" customWidth="1"/>
    <col min="1202" max="1202" width="10.42578125" style="202" customWidth="1"/>
    <col min="1203" max="1401" width="8.85546875" style="202"/>
    <col min="1402" max="1402" width="4.140625" style="202" customWidth="1"/>
    <col min="1403" max="1403" width="12.140625" style="202" customWidth="1"/>
    <col min="1404" max="1404" width="26.5703125" style="202" customWidth="1"/>
    <col min="1405" max="1406" width="5" style="202" customWidth="1"/>
    <col min="1407" max="1407" width="4.5703125" style="202" customWidth="1"/>
    <col min="1408" max="1408" width="7.42578125" style="202" customWidth="1"/>
    <col min="1409" max="1409" width="7.28515625" style="202" customWidth="1"/>
    <col min="1410" max="1411" width="4.7109375" style="202" customWidth="1"/>
    <col min="1412" max="1412" width="7.7109375" style="202" customWidth="1"/>
    <col min="1413" max="1414" width="4.7109375" style="202" customWidth="1"/>
    <col min="1415" max="1415" width="5.7109375" style="202" customWidth="1"/>
    <col min="1416" max="1416" width="5.28515625" style="202" customWidth="1"/>
    <col min="1417" max="1422" width="4.7109375" style="202" customWidth="1"/>
    <col min="1423" max="1423" width="5.85546875" style="202" customWidth="1"/>
    <col min="1424" max="1424" width="7.140625" style="202" customWidth="1"/>
    <col min="1425" max="1432" width="4.7109375" style="202" customWidth="1"/>
    <col min="1433" max="1433" width="5.5703125" style="202" customWidth="1"/>
    <col min="1434" max="1435" width="4.7109375" style="202" customWidth="1"/>
    <col min="1436" max="1437" width="5.5703125" style="202" customWidth="1"/>
    <col min="1438" max="1438" width="4.7109375" style="202" customWidth="1"/>
    <col min="1439" max="1440" width="5.5703125" style="202" customWidth="1"/>
    <col min="1441" max="1442" width="4.7109375" style="202" customWidth="1"/>
    <col min="1443" max="1443" width="6.28515625" style="202" customWidth="1"/>
    <col min="1444" max="1444" width="6" style="202" customWidth="1"/>
    <col min="1445" max="1445" width="7.7109375" style="202" customWidth="1"/>
    <col min="1446" max="1446" width="6.7109375" style="202" customWidth="1"/>
    <col min="1447" max="1447" width="10.42578125" style="202" customWidth="1"/>
    <col min="1448" max="1448" width="9.5703125" style="202" customWidth="1"/>
    <col min="1449" max="1449" width="9.7109375" style="202" customWidth="1"/>
    <col min="1450" max="1450" width="8.28515625" style="202" customWidth="1"/>
    <col min="1451" max="1451" width="4.5703125" style="202" customWidth="1"/>
    <col min="1452" max="1452" width="7.5703125" style="202" customWidth="1"/>
    <col min="1453" max="1453" width="5.85546875" style="202" customWidth="1"/>
    <col min="1454" max="1454" width="6.140625" style="202" customWidth="1"/>
    <col min="1455" max="1455" width="6" style="202" customWidth="1"/>
    <col min="1456" max="1456" width="6.28515625" style="202" customWidth="1"/>
    <col min="1457" max="1457" width="8.28515625" style="202" customWidth="1"/>
    <col min="1458" max="1458" width="10.42578125" style="202" customWidth="1"/>
    <col min="1459" max="1657" width="8.85546875" style="202"/>
    <col min="1658" max="1658" width="4.140625" style="202" customWidth="1"/>
    <col min="1659" max="1659" width="12.140625" style="202" customWidth="1"/>
    <col min="1660" max="1660" width="26.5703125" style="202" customWidth="1"/>
    <col min="1661" max="1662" width="5" style="202" customWidth="1"/>
    <col min="1663" max="1663" width="4.5703125" style="202" customWidth="1"/>
    <col min="1664" max="1664" width="7.42578125" style="202" customWidth="1"/>
    <col min="1665" max="1665" width="7.28515625" style="202" customWidth="1"/>
    <col min="1666" max="1667" width="4.7109375" style="202" customWidth="1"/>
    <col min="1668" max="1668" width="7.7109375" style="202" customWidth="1"/>
    <col min="1669" max="1670" width="4.7109375" style="202" customWidth="1"/>
    <col min="1671" max="1671" width="5.7109375" style="202" customWidth="1"/>
    <col min="1672" max="1672" width="5.28515625" style="202" customWidth="1"/>
    <col min="1673" max="1678" width="4.7109375" style="202" customWidth="1"/>
    <col min="1679" max="1679" width="5.85546875" style="202" customWidth="1"/>
    <col min="1680" max="1680" width="7.140625" style="202" customWidth="1"/>
    <col min="1681" max="1688" width="4.7109375" style="202" customWidth="1"/>
    <col min="1689" max="1689" width="5.5703125" style="202" customWidth="1"/>
    <col min="1690" max="1691" width="4.7109375" style="202" customWidth="1"/>
    <col min="1692" max="1693" width="5.5703125" style="202" customWidth="1"/>
    <col min="1694" max="1694" width="4.7109375" style="202" customWidth="1"/>
    <col min="1695" max="1696" width="5.5703125" style="202" customWidth="1"/>
    <col min="1697" max="1698" width="4.7109375" style="202" customWidth="1"/>
    <col min="1699" max="1699" width="6.28515625" style="202" customWidth="1"/>
    <col min="1700" max="1700" width="6" style="202" customWidth="1"/>
    <col min="1701" max="1701" width="7.7109375" style="202" customWidth="1"/>
    <col min="1702" max="1702" width="6.7109375" style="202" customWidth="1"/>
    <col min="1703" max="1703" width="10.42578125" style="202" customWidth="1"/>
    <col min="1704" max="1704" width="9.5703125" style="202" customWidth="1"/>
    <col min="1705" max="1705" width="9.7109375" style="202" customWidth="1"/>
    <col min="1706" max="1706" width="8.28515625" style="202" customWidth="1"/>
    <col min="1707" max="1707" width="4.5703125" style="202" customWidth="1"/>
    <col min="1708" max="1708" width="7.5703125" style="202" customWidth="1"/>
    <col min="1709" max="1709" width="5.85546875" style="202" customWidth="1"/>
    <col min="1710" max="1710" width="6.140625" style="202" customWidth="1"/>
    <col min="1711" max="1711" width="6" style="202" customWidth="1"/>
    <col min="1712" max="1712" width="6.28515625" style="202" customWidth="1"/>
    <col min="1713" max="1713" width="8.28515625" style="202" customWidth="1"/>
    <col min="1714" max="1714" width="10.42578125" style="202" customWidth="1"/>
    <col min="1715" max="1913" width="8.85546875" style="202"/>
    <col min="1914" max="1914" width="4.140625" style="202" customWidth="1"/>
    <col min="1915" max="1915" width="12.140625" style="202" customWidth="1"/>
    <col min="1916" max="1916" width="26.5703125" style="202" customWidth="1"/>
    <col min="1917" max="1918" width="5" style="202" customWidth="1"/>
    <col min="1919" max="1919" width="4.5703125" style="202" customWidth="1"/>
    <col min="1920" max="1920" width="7.42578125" style="202" customWidth="1"/>
    <col min="1921" max="1921" width="7.28515625" style="202" customWidth="1"/>
    <col min="1922" max="1923" width="4.7109375" style="202" customWidth="1"/>
    <col min="1924" max="1924" width="7.7109375" style="202" customWidth="1"/>
    <col min="1925" max="1926" width="4.7109375" style="202" customWidth="1"/>
    <col min="1927" max="1927" width="5.7109375" style="202" customWidth="1"/>
    <col min="1928" max="1928" width="5.28515625" style="202" customWidth="1"/>
    <col min="1929" max="1934" width="4.7109375" style="202" customWidth="1"/>
    <col min="1935" max="1935" width="5.85546875" style="202" customWidth="1"/>
    <col min="1936" max="1936" width="7.140625" style="202" customWidth="1"/>
    <col min="1937" max="1944" width="4.7109375" style="202" customWidth="1"/>
    <col min="1945" max="1945" width="5.5703125" style="202" customWidth="1"/>
    <col min="1946" max="1947" width="4.7109375" style="202" customWidth="1"/>
    <col min="1948" max="1949" width="5.5703125" style="202" customWidth="1"/>
    <col min="1950" max="1950" width="4.7109375" style="202" customWidth="1"/>
    <col min="1951" max="1952" width="5.5703125" style="202" customWidth="1"/>
    <col min="1953" max="1954" width="4.7109375" style="202" customWidth="1"/>
    <col min="1955" max="1955" width="6.28515625" style="202" customWidth="1"/>
    <col min="1956" max="1956" width="6" style="202" customWidth="1"/>
    <col min="1957" max="1957" width="7.7109375" style="202" customWidth="1"/>
    <col min="1958" max="1958" width="6.7109375" style="202" customWidth="1"/>
    <col min="1959" max="1959" width="10.42578125" style="202" customWidth="1"/>
    <col min="1960" max="1960" width="9.5703125" style="202" customWidth="1"/>
    <col min="1961" max="1961" width="9.7109375" style="202" customWidth="1"/>
    <col min="1962" max="1962" width="8.28515625" style="202" customWidth="1"/>
    <col min="1963" max="1963" width="4.5703125" style="202" customWidth="1"/>
    <col min="1964" max="1964" width="7.5703125" style="202" customWidth="1"/>
    <col min="1965" max="1965" width="5.85546875" style="202" customWidth="1"/>
    <col min="1966" max="1966" width="6.140625" style="202" customWidth="1"/>
    <col min="1967" max="1967" width="6" style="202" customWidth="1"/>
    <col min="1968" max="1968" width="6.28515625" style="202" customWidth="1"/>
    <col min="1969" max="1969" width="8.28515625" style="202" customWidth="1"/>
    <col min="1970" max="1970" width="10.42578125" style="202" customWidth="1"/>
    <col min="1971" max="2169" width="8.85546875" style="202"/>
    <col min="2170" max="2170" width="4.140625" style="202" customWidth="1"/>
    <col min="2171" max="2171" width="12.140625" style="202" customWidth="1"/>
    <col min="2172" max="2172" width="26.5703125" style="202" customWidth="1"/>
    <col min="2173" max="2174" width="5" style="202" customWidth="1"/>
    <col min="2175" max="2175" width="4.5703125" style="202" customWidth="1"/>
    <col min="2176" max="2176" width="7.42578125" style="202" customWidth="1"/>
    <col min="2177" max="2177" width="7.28515625" style="202" customWidth="1"/>
    <col min="2178" max="2179" width="4.7109375" style="202" customWidth="1"/>
    <col min="2180" max="2180" width="7.7109375" style="202" customWidth="1"/>
    <col min="2181" max="2182" width="4.7109375" style="202" customWidth="1"/>
    <col min="2183" max="2183" width="5.7109375" style="202" customWidth="1"/>
    <col min="2184" max="2184" width="5.28515625" style="202" customWidth="1"/>
    <col min="2185" max="2190" width="4.7109375" style="202" customWidth="1"/>
    <col min="2191" max="2191" width="5.85546875" style="202" customWidth="1"/>
    <col min="2192" max="2192" width="7.140625" style="202" customWidth="1"/>
    <col min="2193" max="2200" width="4.7109375" style="202" customWidth="1"/>
    <col min="2201" max="2201" width="5.5703125" style="202" customWidth="1"/>
    <col min="2202" max="2203" width="4.7109375" style="202" customWidth="1"/>
    <col min="2204" max="2205" width="5.5703125" style="202" customWidth="1"/>
    <col min="2206" max="2206" width="4.7109375" style="202" customWidth="1"/>
    <col min="2207" max="2208" width="5.5703125" style="202" customWidth="1"/>
    <col min="2209" max="2210" width="4.7109375" style="202" customWidth="1"/>
    <col min="2211" max="2211" width="6.28515625" style="202" customWidth="1"/>
    <col min="2212" max="2212" width="6" style="202" customWidth="1"/>
    <col min="2213" max="2213" width="7.7109375" style="202" customWidth="1"/>
    <col min="2214" max="2214" width="6.7109375" style="202" customWidth="1"/>
    <col min="2215" max="2215" width="10.42578125" style="202" customWidth="1"/>
    <col min="2216" max="2216" width="9.5703125" style="202" customWidth="1"/>
    <col min="2217" max="2217" width="9.7109375" style="202" customWidth="1"/>
    <col min="2218" max="2218" width="8.28515625" style="202" customWidth="1"/>
    <col min="2219" max="2219" width="4.5703125" style="202" customWidth="1"/>
    <col min="2220" max="2220" width="7.5703125" style="202" customWidth="1"/>
    <col min="2221" max="2221" width="5.85546875" style="202" customWidth="1"/>
    <col min="2222" max="2222" width="6.140625" style="202" customWidth="1"/>
    <col min="2223" max="2223" width="6" style="202" customWidth="1"/>
    <col min="2224" max="2224" width="6.28515625" style="202" customWidth="1"/>
    <col min="2225" max="2225" width="8.28515625" style="202" customWidth="1"/>
    <col min="2226" max="2226" width="10.42578125" style="202" customWidth="1"/>
    <col min="2227" max="2425" width="8.85546875" style="202"/>
    <col min="2426" max="2426" width="4.140625" style="202" customWidth="1"/>
    <col min="2427" max="2427" width="12.140625" style="202" customWidth="1"/>
    <col min="2428" max="2428" width="26.5703125" style="202" customWidth="1"/>
    <col min="2429" max="2430" width="5" style="202" customWidth="1"/>
    <col min="2431" max="2431" width="4.5703125" style="202" customWidth="1"/>
    <col min="2432" max="2432" width="7.42578125" style="202" customWidth="1"/>
    <col min="2433" max="2433" width="7.28515625" style="202" customWidth="1"/>
    <col min="2434" max="2435" width="4.7109375" style="202" customWidth="1"/>
    <col min="2436" max="2436" width="7.7109375" style="202" customWidth="1"/>
    <col min="2437" max="2438" width="4.7109375" style="202" customWidth="1"/>
    <col min="2439" max="2439" width="5.7109375" style="202" customWidth="1"/>
    <col min="2440" max="2440" width="5.28515625" style="202" customWidth="1"/>
    <col min="2441" max="2446" width="4.7109375" style="202" customWidth="1"/>
    <col min="2447" max="2447" width="5.85546875" style="202" customWidth="1"/>
    <col min="2448" max="2448" width="7.140625" style="202" customWidth="1"/>
    <col min="2449" max="2456" width="4.7109375" style="202" customWidth="1"/>
    <col min="2457" max="2457" width="5.5703125" style="202" customWidth="1"/>
    <col min="2458" max="2459" width="4.7109375" style="202" customWidth="1"/>
    <col min="2460" max="2461" width="5.5703125" style="202" customWidth="1"/>
    <col min="2462" max="2462" width="4.7109375" style="202" customWidth="1"/>
    <col min="2463" max="2464" width="5.5703125" style="202" customWidth="1"/>
    <col min="2465" max="2466" width="4.7109375" style="202" customWidth="1"/>
    <col min="2467" max="2467" width="6.28515625" style="202" customWidth="1"/>
    <col min="2468" max="2468" width="6" style="202" customWidth="1"/>
    <col min="2469" max="2469" width="7.7109375" style="202" customWidth="1"/>
    <col min="2470" max="2470" width="6.7109375" style="202" customWidth="1"/>
    <col min="2471" max="2471" width="10.42578125" style="202" customWidth="1"/>
    <col min="2472" max="2472" width="9.5703125" style="202" customWidth="1"/>
    <col min="2473" max="2473" width="9.7109375" style="202" customWidth="1"/>
    <col min="2474" max="2474" width="8.28515625" style="202" customWidth="1"/>
    <col min="2475" max="2475" width="4.5703125" style="202" customWidth="1"/>
    <col min="2476" max="2476" width="7.5703125" style="202" customWidth="1"/>
    <col min="2477" max="2477" width="5.85546875" style="202" customWidth="1"/>
    <col min="2478" max="2478" width="6.140625" style="202" customWidth="1"/>
    <col min="2479" max="2479" width="6" style="202" customWidth="1"/>
    <col min="2480" max="2480" width="6.28515625" style="202" customWidth="1"/>
    <col min="2481" max="2481" width="8.28515625" style="202" customWidth="1"/>
    <col min="2482" max="2482" width="10.42578125" style="202" customWidth="1"/>
    <col min="2483" max="2681" width="8.85546875" style="202"/>
    <col min="2682" max="2682" width="4.140625" style="202" customWidth="1"/>
    <col min="2683" max="2683" width="12.140625" style="202" customWidth="1"/>
    <col min="2684" max="2684" width="26.5703125" style="202" customWidth="1"/>
    <col min="2685" max="2686" width="5" style="202" customWidth="1"/>
    <col min="2687" max="2687" width="4.5703125" style="202" customWidth="1"/>
    <col min="2688" max="2688" width="7.42578125" style="202" customWidth="1"/>
    <col min="2689" max="2689" width="7.28515625" style="202" customWidth="1"/>
    <col min="2690" max="2691" width="4.7109375" style="202" customWidth="1"/>
    <col min="2692" max="2692" width="7.7109375" style="202" customWidth="1"/>
    <col min="2693" max="2694" width="4.7109375" style="202" customWidth="1"/>
    <col min="2695" max="2695" width="5.7109375" style="202" customWidth="1"/>
    <col min="2696" max="2696" width="5.28515625" style="202" customWidth="1"/>
    <col min="2697" max="2702" width="4.7109375" style="202" customWidth="1"/>
    <col min="2703" max="2703" width="5.85546875" style="202" customWidth="1"/>
    <col min="2704" max="2704" width="7.140625" style="202" customWidth="1"/>
    <col min="2705" max="2712" width="4.7109375" style="202" customWidth="1"/>
    <col min="2713" max="2713" width="5.5703125" style="202" customWidth="1"/>
    <col min="2714" max="2715" width="4.7109375" style="202" customWidth="1"/>
    <col min="2716" max="2717" width="5.5703125" style="202" customWidth="1"/>
    <col min="2718" max="2718" width="4.7109375" style="202" customWidth="1"/>
    <col min="2719" max="2720" width="5.5703125" style="202" customWidth="1"/>
    <col min="2721" max="2722" width="4.7109375" style="202" customWidth="1"/>
    <col min="2723" max="2723" width="6.28515625" style="202" customWidth="1"/>
    <col min="2724" max="2724" width="6" style="202" customWidth="1"/>
    <col min="2725" max="2725" width="7.7109375" style="202" customWidth="1"/>
    <col min="2726" max="2726" width="6.7109375" style="202" customWidth="1"/>
    <col min="2727" max="2727" width="10.42578125" style="202" customWidth="1"/>
    <col min="2728" max="2728" width="9.5703125" style="202" customWidth="1"/>
    <col min="2729" max="2729" width="9.7109375" style="202" customWidth="1"/>
    <col min="2730" max="2730" width="8.28515625" style="202" customWidth="1"/>
    <col min="2731" max="2731" width="4.5703125" style="202" customWidth="1"/>
    <col min="2732" max="2732" width="7.5703125" style="202" customWidth="1"/>
    <col min="2733" max="2733" width="5.85546875" style="202" customWidth="1"/>
    <col min="2734" max="2734" width="6.140625" style="202" customWidth="1"/>
    <col min="2735" max="2735" width="6" style="202" customWidth="1"/>
    <col min="2736" max="2736" width="6.28515625" style="202" customWidth="1"/>
    <col min="2737" max="2737" width="8.28515625" style="202" customWidth="1"/>
    <col min="2738" max="2738" width="10.42578125" style="202" customWidth="1"/>
    <col min="2739" max="2937" width="8.85546875" style="202"/>
    <col min="2938" max="2938" width="4.140625" style="202" customWidth="1"/>
    <col min="2939" max="2939" width="12.140625" style="202" customWidth="1"/>
    <col min="2940" max="2940" width="26.5703125" style="202" customWidth="1"/>
    <col min="2941" max="2942" width="5" style="202" customWidth="1"/>
    <col min="2943" max="2943" width="4.5703125" style="202" customWidth="1"/>
    <col min="2944" max="2944" width="7.42578125" style="202" customWidth="1"/>
    <col min="2945" max="2945" width="7.28515625" style="202" customWidth="1"/>
    <col min="2946" max="2947" width="4.7109375" style="202" customWidth="1"/>
    <col min="2948" max="2948" width="7.7109375" style="202" customWidth="1"/>
    <col min="2949" max="2950" width="4.7109375" style="202" customWidth="1"/>
    <col min="2951" max="2951" width="5.7109375" style="202" customWidth="1"/>
    <col min="2952" max="2952" width="5.28515625" style="202" customWidth="1"/>
    <col min="2953" max="2958" width="4.7109375" style="202" customWidth="1"/>
    <col min="2959" max="2959" width="5.85546875" style="202" customWidth="1"/>
    <col min="2960" max="2960" width="7.140625" style="202" customWidth="1"/>
    <col min="2961" max="2968" width="4.7109375" style="202" customWidth="1"/>
    <col min="2969" max="2969" width="5.5703125" style="202" customWidth="1"/>
    <col min="2970" max="2971" width="4.7109375" style="202" customWidth="1"/>
    <col min="2972" max="2973" width="5.5703125" style="202" customWidth="1"/>
    <col min="2974" max="2974" width="4.7109375" style="202" customWidth="1"/>
    <col min="2975" max="2976" width="5.5703125" style="202" customWidth="1"/>
    <col min="2977" max="2978" width="4.7109375" style="202" customWidth="1"/>
    <col min="2979" max="2979" width="6.28515625" style="202" customWidth="1"/>
    <col min="2980" max="2980" width="6" style="202" customWidth="1"/>
    <col min="2981" max="2981" width="7.7109375" style="202" customWidth="1"/>
    <col min="2982" max="2982" width="6.7109375" style="202" customWidth="1"/>
    <col min="2983" max="2983" width="10.42578125" style="202" customWidth="1"/>
    <col min="2984" max="2984" width="9.5703125" style="202" customWidth="1"/>
    <col min="2985" max="2985" width="9.7109375" style="202" customWidth="1"/>
    <col min="2986" max="2986" width="8.28515625" style="202" customWidth="1"/>
    <col min="2987" max="2987" width="4.5703125" style="202" customWidth="1"/>
    <col min="2988" max="2988" width="7.5703125" style="202" customWidth="1"/>
    <col min="2989" max="2989" width="5.85546875" style="202" customWidth="1"/>
    <col min="2990" max="2990" width="6.140625" style="202" customWidth="1"/>
    <col min="2991" max="2991" width="6" style="202" customWidth="1"/>
    <col min="2992" max="2992" width="6.28515625" style="202" customWidth="1"/>
    <col min="2993" max="2993" width="8.28515625" style="202" customWidth="1"/>
    <col min="2994" max="2994" width="10.42578125" style="202" customWidth="1"/>
    <col min="2995" max="3193" width="8.85546875" style="202"/>
    <col min="3194" max="3194" width="4.140625" style="202" customWidth="1"/>
    <col min="3195" max="3195" width="12.140625" style="202" customWidth="1"/>
    <col min="3196" max="3196" width="26.5703125" style="202" customWidth="1"/>
    <col min="3197" max="3198" width="5" style="202" customWidth="1"/>
    <col min="3199" max="3199" width="4.5703125" style="202" customWidth="1"/>
    <col min="3200" max="3200" width="7.42578125" style="202" customWidth="1"/>
    <col min="3201" max="3201" width="7.28515625" style="202" customWidth="1"/>
    <col min="3202" max="3203" width="4.7109375" style="202" customWidth="1"/>
    <col min="3204" max="3204" width="7.7109375" style="202" customWidth="1"/>
    <col min="3205" max="3206" width="4.7109375" style="202" customWidth="1"/>
    <col min="3207" max="3207" width="5.7109375" style="202" customWidth="1"/>
    <col min="3208" max="3208" width="5.28515625" style="202" customWidth="1"/>
    <col min="3209" max="3214" width="4.7109375" style="202" customWidth="1"/>
    <col min="3215" max="3215" width="5.85546875" style="202" customWidth="1"/>
    <col min="3216" max="3216" width="7.140625" style="202" customWidth="1"/>
    <col min="3217" max="3224" width="4.7109375" style="202" customWidth="1"/>
    <col min="3225" max="3225" width="5.5703125" style="202" customWidth="1"/>
    <col min="3226" max="3227" width="4.7109375" style="202" customWidth="1"/>
    <col min="3228" max="3229" width="5.5703125" style="202" customWidth="1"/>
    <col min="3230" max="3230" width="4.7109375" style="202" customWidth="1"/>
    <col min="3231" max="3232" width="5.5703125" style="202" customWidth="1"/>
    <col min="3233" max="3234" width="4.7109375" style="202" customWidth="1"/>
    <col min="3235" max="3235" width="6.28515625" style="202" customWidth="1"/>
    <col min="3236" max="3236" width="6" style="202" customWidth="1"/>
    <col min="3237" max="3237" width="7.7109375" style="202" customWidth="1"/>
    <col min="3238" max="3238" width="6.7109375" style="202" customWidth="1"/>
    <col min="3239" max="3239" width="10.42578125" style="202" customWidth="1"/>
    <col min="3240" max="3240" width="9.5703125" style="202" customWidth="1"/>
    <col min="3241" max="3241" width="9.7109375" style="202" customWidth="1"/>
    <col min="3242" max="3242" width="8.28515625" style="202" customWidth="1"/>
    <col min="3243" max="3243" width="4.5703125" style="202" customWidth="1"/>
    <col min="3244" max="3244" width="7.5703125" style="202" customWidth="1"/>
    <col min="3245" max="3245" width="5.85546875" style="202" customWidth="1"/>
    <col min="3246" max="3246" width="6.140625" style="202" customWidth="1"/>
    <col min="3247" max="3247" width="6" style="202" customWidth="1"/>
    <col min="3248" max="3248" width="6.28515625" style="202" customWidth="1"/>
    <col min="3249" max="3249" width="8.28515625" style="202" customWidth="1"/>
    <col min="3250" max="3250" width="10.42578125" style="202" customWidth="1"/>
    <col min="3251" max="3449" width="8.85546875" style="202"/>
    <col min="3450" max="3450" width="4.140625" style="202" customWidth="1"/>
    <col min="3451" max="3451" width="12.140625" style="202" customWidth="1"/>
    <col min="3452" max="3452" width="26.5703125" style="202" customWidth="1"/>
    <col min="3453" max="3454" width="5" style="202" customWidth="1"/>
    <col min="3455" max="3455" width="4.5703125" style="202" customWidth="1"/>
    <col min="3456" max="3456" width="7.42578125" style="202" customWidth="1"/>
    <col min="3457" max="3457" width="7.28515625" style="202" customWidth="1"/>
    <col min="3458" max="3459" width="4.7109375" style="202" customWidth="1"/>
    <col min="3460" max="3460" width="7.7109375" style="202" customWidth="1"/>
    <col min="3461" max="3462" width="4.7109375" style="202" customWidth="1"/>
    <col min="3463" max="3463" width="5.7109375" style="202" customWidth="1"/>
    <col min="3464" max="3464" width="5.28515625" style="202" customWidth="1"/>
    <col min="3465" max="3470" width="4.7109375" style="202" customWidth="1"/>
    <col min="3471" max="3471" width="5.85546875" style="202" customWidth="1"/>
    <col min="3472" max="3472" width="7.140625" style="202" customWidth="1"/>
    <col min="3473" max="3480" width="4.7109375" style="202" customWidth="1"/>
    <col min="3481" max="3481" width="5.5703125" style="202" customWidth="1"/>
    <col min="3482" max="3483" width="4.7109375" style="202" customWidth="1"/>
    <col min="3484" max="3485" width="5.5703125" style="202" customWidth="1"/>
    <col min="3486" max="3486" width="4.7109375" style="202" customWidth="1"/>
    <col min="3487" max="3488" width="5.5703125" style="202" customWidth="1"/>
    <col min="3489" max="3490" width="4.7109375" style="202" customWidth="1"/>
    <col min="3491" max="3491" width="6.28515625" style="202" customWidth="1"/>
    <col min="3492" max="3492" width="6" style="202" customWidth="1"/>
    <col min="3493" max="3493" width="7.7109375" style="202" customWidth="1"/>
    <col min="3494" max="3494" width="6.7109375" style="202" customWidth="1"/>
    <col min="3495" max="3495" width="10.42578125" style="202" customWidth="1"/>
    <col min="3496" max="3496" width="9.5703125" style="202" customWidth="1"/>
    <col min="3497" max="3497" width="9.7109375" style="202" customWidth="1"/>
    <col min="3498" max="3498" width="8.28515625" style="202" customWidth="1"/>
    <col min="3499" max="3499" width="4.5703125" style="202" customWidth="1"/>
    <col min="3500" max="3500" width="7.5703125" style="202" customWidth="1"/>
    <col min="3501" max="3501" width="5.85546875" style="202" customWidth="1"/>
    <col min="3502" max="3502" width="6.140625" style="202" customWidth="1"/>
    <col min="3503" max="3503" width="6" style="202" customWidth="1"/>
    <col min="3504" max="3504" width="6.28515625" style="202" customWidth="1"/>
    <col min="3505" max="3505" width="8.28515625" style="202" customWidth="1"/>
    <col min="3506" max="3506" width="10.42578125" style="202" customWidth="1"/>
    <col min="3507" max="3705" width="8.85546875" style="202"/>
    <col min="3706" max="3706" width="4.140625" style="202" customWidth="1"/>
    <col min="3707" max="3707" width="12.140625" style="202" customWidth="1"/>
    <col min="3708" max="3708" width="26.5703125" style="202" customWidth="1"/>
    <col min="3709" max="3710" width="5" style="202" customWidth="1"/>
    <col min="3711" max="3711" width="4.5703125" style="202" customWidth="1"/>
    <col min="3712" max="3712" width="7.42578125" style="202" customWidth="1"/>
    <col min="3713" max="3713" width="7.28515625" style="202" customWidth="1"/>
    <col min="3714" max="3715" width="4.7109375" style="202" customWidth="1"/>
    <col min="3716" max="3716" width="7.7109375" style="202" customWidth="1"/>
    <col min="3717" max="3718" width="4.7109375" style="202" customWidth="1"/>
    <col min="3719" max="3719" width="5.7109375" style="202" customWidth="1"/>
    <col min="3720" max="3720" width="5.28515625" style="202" customWidth="1"/>
    <col min="3721" max="3726" width="4.7109375" style="202" customWidth="1"/>
    <col min="3727" max="3727" width="5.85546875" style="202" customWidth="1"/>
    <col min="3728" max="3728" width="7.140625" style="202" customWidth="1"/>
    <col min="3729" max="3736" width="4.7109375" style="202" customWidth="1"/>
    <col min="3737" max="3737" width="5.5703125" style="202" customWidth="1"/>
    <col min="3738" max="3739" width="4.7109375" style="202" customWidth="1"/>
    <col min="3740" max="3741" width="5.5703125" style="202" customWidth="1"/>
    <col min="3742" max="3742" width="4.7109375" style="202" customWidth="1"/>
    <col min="3743" max="3744" width="5.5703125" style="202" customWidth="1"/>
    <col min="3745" max="3746" width="4.7109375" style="202" customWidth="1"/>
    <col min="3747" max="3747" width="6.28515625" style="202" customWidth="1"/>
    <col min="3748" max="3748" width="6" style="202" customWidth="1"/>
    <col min="3749" max="3749" width="7.7109375" style="202" customWidth="1"/>
    <col min="3750" max="3750" width="6.7109375" style="202" customWidth="1"/>
    <col min="3751" max="3751" width="10.42578125" style="202" customWidth="1"/>
    <col min="3752" max="3752" width="9.5703125" style="202" customWidth="1"/>
    <col min="3753" max="3753" width="9.7109375" style="202" customWidth="1"/>
    <col min="3754" max="3754" width="8.28515625" style="202" customWidth="1"/>
    <col min="3755" max="3755" width="4.5703125" style="202" customWidth="1"/>
    <col min="3756" max="3756" width="7.5703125" style="202" customWidth="1"/>
    <col min="3757" max="3757" width="5.85546875" style="202" customWidth="1"/>
    <col min="3758" max="3758" width="6.140625" style="202" customWidth="1"/>
    <col min="3759" max="3759" width="6" style="202" customWidth="1"/>
    <col min="3760" max="3760" width="6.28515625" style="202" customWidth="1"/>
    <col min="3761" max="3761" width="8.28515625" style="202" customWidth="1"/>
    <col min="3762" max="3762" width="10.42578125" style="202" customWidth="1"/>
    <col min="3763" max="3961" width="8.85546875" style="202"/>
    <col min="3962" max="3962" width="4.140625" style="202" customWidth="1"/>
    <col min="3963" max="3963" width="12.140625" style="202" customWidth="1"/>
    <col min="3964" max="3964" width="26.5703125" style="202" customWidth="1"/>
    <col min="3965" max="3966" width="5" style="202" customWidth="1"/>
    <col min="3967" max="3967" width="4.5703125" style="202" customWidth="1"/>
    <col min="3968" max="3968" width="7.42578125" style="202" customWidth="1"/>
    <col min="3969" max="3969" width="7.28515625" style="202" customWidth="1"/>
    <col min="3970" max="3971" width="4.7109375" style="202" customWidth="1"/>
    <col min="3972" max="3972" width="7.7109375" style="202" customWidth="1"/>
    <col min="3973" max="3974" width="4.7109375" style="202" customWidth="1"/>
    <col min="3975" max="3975" width="5.7109375" style="202" customWidth="1"/>
    <col min="3976" max="3976" width="5.28515625" style="202" customWidth="1"/>
    <col min="3977" max="3982" width="4.7109375" style="202" customWidth="1"/>
    <col min="3983" max="3983" width="5.85546875" style="202" customWidth="1"/>
    <col min="3984" max="3984" width="7.140625" style="202" customWidth="1"/>
    <col min="3985" max="3992" width="4.7109375" style="202" customWidth="1"/>
    <col min="3993" max="3993" width="5.5703125" style="202" customWidth="1"/>
    <col min="3994" max="3995" width="4.7109375" style="202" customWidth="1"/>
    <col min="3996" max="3997" width="5.5703125" style="202" customWidth="1"/>
    <col min="3998" max="3998" width="4.7109375" style="202" customWidth="1"/>
    <col min="3999" max="4000" width="5.5703125" style="202" customWidth="1"/>
    <col min="4001" max="4002" width="4.7109375" style="202" customWidth="1"/>
    <col min="4003" max="4003" width="6.28515625" style="202" customWidth="1"/>
    <col min="4004" max="4004" width="6" style="202" customWidth="1"/>
    <col min="4005" max="4005" width="7.7109375" style="202" customWidth="1"/>
    <col min="4006" max="4006" width="6.7109375" style="202" customWidth="1"/>
    <col min="4007" max="4007" width="10.42578125" style="202" customWidth="1"/>
    <col min="4008" max="4008" width="9.5703125" style="202" customWidth="1"/>
    <col min="4009" max="4009" width="9.7109375" style="202" customWidth="1"/>
    <col min="4010" max="4010" width="8.28515625" style="202" customWidth="1"/>
    <col min="4011" max="4011" width="4.5703125" style="202" customWidth="1"/>
    <col min="4012" max="4012" width="7.5703125" style="202" customWidth="1"/>
    <col min="4013" max="4013" width="5.85546875" style="202" customWidth="1"/>
    <col min="4014" max="4014" width="6.140625" style="202" customWidth="1"/>
    <col min="4015" max="4015" width="6" style="202" customWidth="1"/>
    <col min="4016" max="4016" width="6.28515625" style="202" customWidth="1"/>
    <col min="4017" max="4017" width="8.28515625" style="202" customWidth="1"/>
    <col min="4018" max="4018" width="10.42578125" style="202" customWidth="1"/>
    <col min="4019" max="4217" width="8.85546875" style="202"/>
    <col min="4218" max="4218" width="4.140625" style="202" customWidth="1"/>
    <col min="4219" max="4219" width="12.140625" style="202" customWidth="1"/>
    <col min="4220" max="4220" width="26.5703125" style="202" customWidth="1"/>
    <col min="4221" max="4222" width="5" style="202" customWidth="1"/>
    <col min="4223" max="4223" width="4.5703125" style="202" customWidth="1"/>
    <col min="4224" max="4224" width="7.42578125" style="202" customWidth="1"/>
    <col min="4225" max="4225" width="7.28515625" style="202" customWidth="1"/>
    <col min="4226" max="4227" width="4.7109375" style="202" customWidth="1"/>
    <col min="4228" max="4228" width="7.7109375" style="202" customWidth="1"/>
    <col min="4229" max="4230" width="4.7109375" style="202" customWidth="1"/>
    <col min="4231" max="4231" width="5.7109375" style="202" customWidth="1"/>
    <col min="4232" max="4232" width="5.28515625" style="202" customWidth="1"/>
    <col min="4233" max="4238" width="4.7109375" style="202" customWidth="1"/>
    <col min="4239" max="4239" width="5.85546875" style="202" customWidth="1"/>
    <col min="4240" max="4240" width="7.140625" style="202" customWidth="1"/>
    <col min="4241" max="4248" width="4.7109375" style="202" customWidth="1"/>
    <col min="4249" max="4249" width="5.5703125" style="202" customWidth="1"/>
    <col min="4250" max="4251" width="4.7109375" style="202" customWidth="1"/>
    <col min="4252" max="4253" width="5.5703125" style="202" customWidth="1"/>
    <col min="4254" max="4254" width="4.7109375" style="202" customWidth="1"/>
    <col min="4255" max="4256" width="5.5703125" style="202" customWidth="1"/>
    <col min="4257" max="4258" width="4.7109375" style="202" customWidth="1"/>
    <col min="4259" max="4259" width="6.28515625" style="202" customWidth="1"/>
    <col min="4260" max="4260" width="6" style="202" customWidth="1"/>
    <col min="4261" max="4261" width="7.7109375" style="202" customWidth="1"/>
    <col min="4262" max="4262" width="6.7109375" style="202" customWidth="1"/>
    <col min="4263" max="4263" width="10.42578125" style="202" customWidth="1"/>
    <col min="4264" max="4264" width="9.5703125" style="202" customWidth="1"/>
    <col min="4265" max="4265" width="9.7109375" style="202" customWidth="1"/>
    <col min="4266" max="4266" width="8.28515625" style="202" customWidth="1"/>
    <col min="4267" max="4267" width="4.5703125" style="202" customWidth="1"/>
    <col min="4268" max="4268" width="7.5703125" style="202" customWidth="1"/>
    <col min="4269" max="4269" width="5.85546875" style="202" customWidth="1"/>
    <col min="4270" max="4270" width="6.140625" style="202" customWidth="1"/>
    <col min="4271" max="4271" width="6" style="202" customWidth="1"/>
    <col min="4272" max="4272" width="6.28515625" style="202" customWidth="1"/>
    <col min="4273" max="4273" width="8.28515625" style="202" customWidth="1"/>
    <col min="4274" max="4274" width="10.42578125" style="202" customWidth="1"/>
    <col min="4275" max="4473" width="8.85546875" style="202"/>
    <col min="4474" max="4474" width="4.140625" style="202" customWidth="1"/>
    <col min="4475" max="4475" width="12.140625" style="202" customWidth="1"/>
    <col min="4476" max="4476" width="26.5703125" style="202" customWidth="1"/>
    <col min="4477" max="4478" width="5" style="202" customWidth="1"/>
    <col min="4479" max="4479" width="4.5703125" style="202" customWidth="1"/>
    <col min="4480" max="4480" width="7.42578125" style="202" customWidth="1"/>
    <col min="4481" max="4481" width="7.28515625" style="202" customWidth="1"/>
    <col min="4482" max="4483" width="4.7109375" style="202" customWidth="1"/>
    <col min="4484" max="4484" width="7.7109375" style="202" customWidth="1"/>
    <col min="4485" max="4486" width="4.7109375" style="202" customWidth="1"/>
    <col min="4487" max="4487" width="5.7109375" style="202" customWidth="1"/>
    <col min="4488" max="4488" width="5.28515625" style="202" customWidth="1"/>
    <col min="4489" max="4494" width="4.7109375" style="202" customWidth="1"/>
    <col min="4495" max="4495" width="5.85546875" style="202" customWidth="1"/>
    <col min="4496" max="4496" width="7.140625" style="202" customWidth="1"/>
    <col min="4497" max="4504" width="4.7109375" style="202" customWidth="1"/>
    <col min="4505" max="4505" width="5.5703125" style="202" customWidth="1"/>
    <col min="4506" max="4507" width="4.7109375" style="202" customWidth="1"/>
    <col min="4508" max="4509" width="5.5703125" style="202" customWidth="1"/>
    <col min="4510" max="4510" width="4.7109375" style="202" customWidth="1"/>
    <col min="4511" max="4512" width="5.5703125" style="202" customWidth="1"/>
    <col min="4513" max="4514" width="4.7109375" style="202" customWidth="1"/>
    <col min="4515" max="4515" width="6.28515625" style="202" customWidth="1"/>
    <col min="4516" max="4516" width="6" style="202" customWidth="1"/>
    <col min="4517" max="4517" width="7.7109375" style="202" customWidth="1"/>
    <col min="4518" max="4518" width="6.7109375" style="202" customWidth="1"/>
    <col min="4519" max="4519" width="10.42578125" style="202" customWidth="1"/>
    <col min="4520" max="4520" width="9.5703125" style="202" customWidth="1"/>
    <col min="4521" max="4521" width="9.7109375" style="202" customWidth="1"/>
    <col min="4522" max="4522" width="8.28515625" style="202" customWidth="1"/>
    <col min="4523" max="4523" width="4.5703125" style="202" customWidth="1"/>
    <col min="4524" max="4524" width="7.5703125" style="202" customWidth="1"/>
    <col min="4525" max="4525" width="5.85546875" style="202" customWidth="1"/>
    <col min="4526" max="4526" width="6.140625" style="202" customWidth="1"/>
    <col min="4527" max="4527" width="6" style="202" customWidth="1"/>
    <col min="4528" max="4528" width="6.28515625" style="202" customWidth="1"/>
    <col min="4529" max="4529" width="8.28515625" style="202" customWidth="1"/>
    <col min="4530" max="4530" width="10.42578125" style="202" customWidth="1"/>
    <col min="4531" max="4729" width="8.85546875" style="202"/>
    <col min="4730" max="4730" width="4.140625" style="202" customWidth="1"/>
    <col min="4731" max="4731" width="12.140625" style="202" customWidth="1"/>
    <col min="4732" max="4732" width="26.5703125" style="202" customWidth="1"/>
    <col min="4733" max="4734" width="5" style="202" customWidth="1"/>
    <col min="4735" max="4735" width="4.5703125" style="202" customWidth="1"/>
    <col min="4736" max="4736" width="7.42578125" style="202" customWidth="1"/>
    <col min="4737" max="4737" width="7.28515625" style="202" customWidth="1"/>
    <col min="4738" max="4739" width="4.7109375" style="202" customWidth="1"/>
    <col min="4740" max="4740" width="7.7109375" style="202" customWidth="1"/>
    <col min="4741" max="4742" width="4.7109375" style="202" customWidth="1"/>
    <col min="4743" max="4743" width="5.7109375" style="202" customWidth="1"/>
    <col min="4744" max="4744" width="5.28515625" style="202" customWidth="1"/>
    <col min="4745" max="4750" width="4.7109375" style="202" customWidth="1"/>
    <col min="4751" max="4751" width="5.85546875" style="202" customWidth="1"/>
    <col min="4752" max="4752" width="7.140625" style="202" customWidth="1"/>
    <col min="4753" max="4760" width="4.7109375" style="202" customWidth="1"/>
    <col min="4761" max="4761" width="5.5703125" style="202" customWidth="1"/>
    <col min="4762" max="4763" width="4.7109375" style="202" customWidth="1"/>
    <col min="4764" max="4765" width="5.5703125" style="202" customWidth="1"/>
    <col min="4766" max="4766" width="4.7109375" style="202" customWidth="1"/>
    <col min="4767" max="4768" width="5.5703125" style="202" customWidth="1"/>
    <col min="4769" max="4770" width="4.7109375" style="202" customWidth="1"/>
    <col min="4771" max="4771" width="6.28515625" style="202" customWidth="1"/>
    <col min="4772" max="4772" width="6" style="202" customWidth="1"/>
    <col min="4773" max="4773" width="7.7109375" style="202" customWidth="1"/>
    <col min="4774" max="4774" width="6.7109375" style="202" customWidth="1"/>
    <col min="4775" max="4775" width="10.42578125" style="202" customWidth="1"/>
    <col min="4776" max="4776" width="9.5703125" style="202" customWidth="1"/>
    <col min="4777" max="4777" width="9.7109375" style="202" customWidth="1"/>
    <col min="4778" max="4778" width="8.28515625" style="202" customWidth="1"/>
    <col min="4779" max="4779" width="4.5703125" style="202" customWidth="1"/>
    <col min="4780" max="4780" width="7.5703125" style="202" customWidth="1"/>
    <col min="4781" max="4781" width="5.85546875" style="202" customWidth="1"/>
    <col min="4782" max="4782" width="6.140625" style="202" customWidth="1"/>
    <col min="4783" max="4783" width="6" style="202" customWidth="1"/>
    <col min="4784" max="4784" width="6.28515625" style="202" customWidth="1"/>
    <col min="4785" max="4785" width="8.28515625" style="202" customWidth="1"/>
    <col min="4786" max="4786" width="10.42578125" style="202" customWidth="1"/>
    <col min="4787" max="4985" width="8.85546875" style="202"/>
    <col min="4986" max="4986" width="4.140625" style="202" customWidth="1"/>
    <col min="4987" max="4987" width="12.140625" style="202" customWidth="1"/>
    <col min="4988" max="4988" width="26.5703125" style="202" customWidth="1"/>
    <col min="4989" max="4990" width="5" style="202" customWidth="1"/>
    <col min="4991" max="4991" width="4.5703125" style="202" customWidth="1"/>
    <col min="4992" max="4992" width="7.42578125" style="202" customWidth="1"/>
    <col min="4993" max="4993" width="7.28515625" style="202" customWidth="1"/>
    <col min="4994" max="4995" width="4.7109375" style="202" customWidth="1"/>
    <col min="4996" max="4996" width="7.7109375" style="202" customWidth="1"/>
    <col min="4997" max="4998" width="4.7109375" style="202" customWidth="1"/>
    <col min="4999" max="4999" width="5.7109375" style="202" customWidth="1"/>
    <col min="5000" max="5000" width="5.28515625" style="202" customWidth="1"/>
    <col min="5001" max="5006" width="4.7109375" style="202" customWidth="1"/>
    <col min="5007" max="5007" width="5.85546875" style="202" customWidth="1"/>
    <col min="5008" max="5008" width="7.140625" style="202" customWidth="1"/>
    <col min="5009" max="5016" width="4.7109375" style="202" customWidth="1"/>
    <col min="5017" max="5017" width="5.5703125" style="202" customWidth="1"/>
    <col min="5018" max="5019" width="4.7109375" style="202" customWidth="1"/>
    <col min="5020" max="5021" width="5.5703125" style="202" customWidth="1"/>
    <col min="5022" max="5022" width="4.7109375" style="202" customWidth="1"/>
    <col min="5023" max="5024" width="5.5703125" style="202" customWidth="1"/>
    <col min="5025" max="5026" width="4.7109375" style="202" customWidth="1"/>
    <col min="5027" max="5027" width="6.28515625" style="202" customWidth="1"/>
    <col min="5028" max="5028" width="6" style="202" customWidth="1"/>
    <col min="5029" max="5029" width="7.7109375" style="202" customWidth="1"/>
    <col min="5030" max="5030" width="6.7109375" style="202" customWidth="1"/>
    <col min="5031" max="5031" width="10.42578125" style="202" customWidth="1"/>
    <col min="5032" max="5032" width="9.5703125" style="202" customWidth="1"/>
    <col min="5033" max="5033" width="9.7109375" style="202" customWidth="1"/>
    <col min="5034" max="5034" width="8.28515625" style="202" customWidth="1"/>
    <col min="5035" max="5035" width="4.5703125" style="202" customWidth="1"/>
    <col min="5036" max="5036" width="7.5703125" style="202" customWidth="1"/>
    <col min="5037" max="5037" width="5.85546875" style="202" customWidth="1"/>
    <col min="5038" max="5038" width="6.140625" style="202" customWidth="1"/>
    <col min="5039" max="5039" width="6" style="202" customWidth="1"/>
    <col min="5040" max="5040" width="6.28515625" style="202" customWidth="1"/>
    <col min="5041" max="5041" width="8.28515625" style="202" customWidth="1"/>
    <col min="5042" max="5042" width="10.42578125" style="202" customWidth="1"/>
    <col min="5043" max="5241" width="8.85546875" style="202"/>
    <col min="5242" max="5242" width="4.140625" style="202" customWidth="1"/>
    <col min="5243" max="5243" width="12.140625" style="202" customWidth="1"/>
    <col min="5244" max="5244" width="26.5703125" style="202" customWidth="1"/>
    <col min="5245" max="5246" width="5" style="202" customWidth="1"/>
    <col min="5247" max="5247" width="4.5703125" style="202" customWidth="1"/>
    <col min="5248" max="5248" width="7.42578125" style="202" customWidth="1"/>
    <col min="5249" max="5249" width="7.28515625" style="202" customWidth="1"/>
    <col min="5250" max="5251" width="4.7109375" style="202" customWidth="1"/>
    <col min="5252" max="5252" width="7.7109375" style="202" customWidth="1"/>
    <col min="5253" max="5254" width="4.7109375" style="202" customWidth="1"/>
    <col min="5255" max="5255" width="5.7109375" style="202" customWidth="1"/>
    <col min="5256" max="5256" width="5.28515625" style="202" customWidth="1"/>
    <col min="5257" max="5262" width="4.7109375" style="202" customWidth="1"/>
    <col min="5263" max="5263" width="5.85546875" style="202" customWidth="1"/>
    <col min="5264" max="5264" width="7.140625" style="202" customWidth="1"/>
    <col min="5265" max="5272" width="4.7109375" style="202" customWidth="1"/>
    <col min="5273" max="5273" width="5.5703125" style="202" customWidth="1"/>
    <col min="5274" max="5275" width="4.7109375" style="202" customWidth="1"/>
    <col min="5276" max="5277" width="5.5703125" style="202" customWidth="1"/>
    <col min="5278" max="5278" width="4.7109375" style="202" customWidth="1"/>
    <col min="5279" max="5280" width="5.5703125" style="202" customWidth="1"/>
    <col min="5281" max="5282" width="4.7109375" style="202" customWidth="1"/>
    <col min="5283" max="5283" width="6.28515625" style="202" customWidth="1"/>
    <col min="5284" max="5284" width="6" style="202" customWidth="1"/>
    <col min="5285" max="5285" width="7.7109375" style="202" customWidth="1"/>
    <col min="5286" max="5286" width="6.7109375" style="202" customWidth="1"/>
    <col min="5287" max="5287" width="10.42578125" style="202" customWidth="1"/>
    <col min="5288" max="5288" width="9.5703125" style="202" customWidth="1"/>
    <col min="5289" max="5289" width="9.7109375" style="202" customWidth="1"/>
    <col min="5290" max="5290" width="8.28515625" style="202" customWidth="1"/>
    <col min="5291" max="5291" width="4.5703125" style="202" customWidth="1"/>
    <col min="5292" max="5292" width="7.5703125" style="202" customWidth="1"/>
    <col min="5293" max="5293" width="5.85546875" style="202" customWidth="1"/>
    <col min="5294" max="5294" width="6.140625" style="202" customWidth="1"/>
    <col min="5295" max="5295" width="6" style="202" customWidth="1"/>
    <col min="5296" max="5296" width="6.28515625" style="202" customWidth="1"/>
    <col min="5297" max="5297" width="8.28515625" style="202" customWidth="1"/>
    <col min="5298" max="5298" width="10.42578125" style="202" customWidth="1"/>
    <col min="5299" max="5497" width="8.85546875" style="202"/>
    <col min="5498" max="5498" width="4.140625" style="202" customWidth="1"/>
    <col min="5499" max="5499" width="12.140625" style="202" customWidth="1"/>
    <col min="5500" max="5500" width="26.5703125" style="202" customWidth="1"/>
    <col min="5501" max="5502" width="5" style="202" customWidth="1"/>
    <col min="5503" max="5503" width="4.5703125" style="202" customWidth="1"/>
    <col min="5504" max="5504" width="7.42578125" style="202" customWidth="1"/>
    <col min="5505" max="5505" width="7.28515625" style="202" customWidth="1"/>
    <col min="5506" max="5507" width="4.7109375" style="202" customWidth="1"/>
    <col min="5508" max="5508" width="7.7109375" style="202" customWidth="1"/>
    <col min="5509" max="5510" width="4.7109375" style="202" customWidth="1"/>
    <col min="5511" max="5511" width="5.7109375" style="202" customWidth="1"/>
    <col min="5512" max="5512" width="5.28515625" style="202" customWidth="1"/>
    <col min="5513" max="5518" width="4.7109375" style="202" customWidth="1"/>
    <col min="5519" max="5519" width="5.85546875" style="202" customWidth="1"/>
    <col min="5520" max="5520" width="7.140625" style="202" customWidth="1"/>
    <col min="5521" max="5528" width="4.7109375" style="202" customWidth="1"/>
    <col min="5529" max="5529" width="5.5703125" style="202" customWidth="1"/>
    <col min="5530" max="5531" width="4.7109375" style="202" customWidth="1"/>
    <col min="5532" max="5533" width="5.5703125" style="202" customWidth="1"/>
    <col min="5534" max="5534" width="4.7109375" style="202" customWidth="1"/>
    <col min="5535" max="5536" width="5.5703125" style="202" customWidth="1"/>
    <col min="5537" max="5538" width="4.7109375" style="202" customWidth="1"/>
    <col min="5539" max="5539" width="6.28515625" style="202" customWidth="1"/>
    <col min="5540" max="5540" width="6" style="202" customWidth="1"/>
    <col min="5541" max="5541" width="7.7109375" style="202" customWidth="1"/>
    <col min="5542" max="5542" width="6.7109375" style="202" customWidth="1"/>
    <col min="5543" max="5543" width="10.42578125" style="202" customWidth="1"/>
    <col min="5544" max="5544" width="9.5703125" style="202" customWidth="1"/>
    <col min="5545" max="5545" width="9.7109375" style="202" customWidth="1"/>
    <col min="5546" max="5546" width="8.28515625" style="202" customWidth="1"/>
    <col min="5547" max="5547" width="4.5703125" style="202" customWidth="1"/>
    <col min="5548" max="5548" width="7.5703125" style="202" customWidth="1"/>
    <col min="5549" max="5549" width="5.85546875" style="202" customWidth="1"/>
    <col min="5550" max="5550" width="6.140625" style="202" customWidth="1"/>
    <col min="5551" max="5551" width="6" style="202" customWidth="1"/>
    <col min="5552" max="5552" width="6.28515625" style="202" customWidth="1"/>
    <col min="5553" max="5553" width="8.28515625" style="202" customWidth="1"/>
    <col min="5554" max="5554" width="10.42578125" style="202" customWidth="1"/>
    <col min="5555" max="5753" width="8.85546875" style="202"/>
    <col min="5754" max="5754" width="4.140625" style="202" customWidth="1"/>
    <col min="5755" max="5755" width="12.140625" style="202" customWidth="1"/>
    <col min="5756" max="5756" width="26.5703125" style="202" customWidth="1"/>
    <col min="5757" max="5758" width="5" style="202" customWidth="1"/>
    <col min="5759" max="5759" width="4.5703125" style="202" customWidth="1"/>
    <col min="5760" max="5760" width="7.42578125" style="202" customWidth="1"/>
    <col min="5761" max="5761" width="7.28515625" style="202" customWidth="1"/>
    <col min="5762" max="5763" width="4.7109375" style="202" customWidth="1"/>
    <col min="5764" max="5764" width="7.7109375" style="202" customWidth="1"/>
    <col min="5765" max="5766" width="4.7109375" style="202" customWidth="1"/>
    <col min="5767" max="5767" width="5.7109375" style="202" customWidth="1"/>
    <col min="5768" max="5768" width="5.28515625" style="202" customWidth="1"/>
    <col min="5769" max="5774" width="4.7109375" style="202" customWidth="1"/>
    <col min="5775" max="5775" width="5.85546875" style="202" customWidth="1"/>
    <col min="5776" max="5776" width="7.140625" style="202" customWidth="1"/>
    <col min="5777" max="5784" width="4.7109375" style="202" customWidth="1"/>
    <col min="5785" max="5785" width="5.5703125" style="202" customWidth="1"/>
    <col min="5786" max="5787" width="4.7109375" style="202" customWidth="1"/>
    <col min="5788" max="5789" width="5.5703125" style="202" customWidth="1"/>
    <col min="5790" max="5790" width="4.7109375" style="202" customWidth="1"/>
    <col min="5791" max="5792" width="5.5703125" style="202" customWidth="1"/>
    <col min="5793" max="5794" width="4.7109375" style="202" customWidth="1"/>
    <col min="5795" max="5795" width="6.28515625" style="202" customWidth="1"/>
    <col min="5796" max="5796" width="6" style="202" customWidth="1"/>
    <col min="5797" max="5797" width="7.7109375" style="202" customWidth="1"/>
    <col min="5798" max="5798" width="6.7109375" style="202" customWidth="1"/>
    <col min="5799" max="5799" width="10.42578125" style="202" customWidth="1"/>
    <col min="5800" max="5800" width="9.5703125" style="202" customWidth="1"/>
    <col min="5801" max="5801" width="9.7109375" style="202" customWidth="1"/>
    <col min="5802" max="5802" width="8.28515625" style="202" customWidth="1"/>
    <col min="5803" max="5803" width="4.5703125" style="202" customWidth="1"/>
    <col min="5804" max="5804" width="7.5703125" style="202" customWidth="1"/>
    <col min="5805" max="5805" width="5.85546875" style="202" customWidth="1"/>
    <col min="5806" max="5806" width="6.140625" style="202" customWidth="1"/>
    <col min="5807" max="5807" width="6" style="202" customWidth="1"/>
    <col min="5808" max="5808" width="6.28515625" style="202" customWidth="1"/>
    <col min="5809" max="5809" width="8.28515625" style="202" customWidth="1"/>
    <col min="5810" max="5810" width="10.42578125" style="202" customWidth="1"/>
    <col min="5811" max="6009" width="8.85546875" style="202"/>
    <col min="6010" max="6010" width="4.140625" style="202" customWidth="1"/>
    <col min="6011" max="6011" width="12.140625" style="202" customWidth="1"/>
    <col min="6012" max="6012" width="26.5703125" style="202" customWidth="1"/>
    <col min="6013" max="6014" width="5" style="202" customWidth="1"/>
    <col min="6015" max="6015" width="4.5703125" style="202" customWidth="1"/>
    <col min="6016" max="6016" width="7.42578125" style="202" customWidth="1"/>
    <col min="6017" max="6017" width="7.28515625" style="202" customWidth="1"/>
    <col min="6018" max="6019" width="4.7109375" style="202" customWidth="1"/>
    <col min="6020" max="6020" width="7.7109375" style="202" customWidth="1"/>
    <col min="6021" max="6022" width="4.7109375" style="202" customWidth="1"/>
    <col min="6023" max="6023" width="5.7109375" style="202" customWidth="1"/>
    <col min="6024" max="6024" width="5.28515625" style="202" customWidth="1"/>
    <col min="6025" max="6030" width="4.7109375" style="202" customWidth="1"/>
    <col min="6031" max="6031" width="5.85546875" style="202" customWidth="1"/>
    <col min="6032" max="6032" width="7.140625" style="202" customWidth="1"/>
    <col min="6033" max="6040" width="4.7109375" style="202" customWidth="1"/>
    <col min="6041" max="6041" width="5.5703125" style="202" customWidth="1"/>
    <col min="6042" max="6043" width="4.7109375" style="202" customWidth="1"/>
    <col min="6044" max="6045" width="5.5703125" style="202" customWidth="1"/>
    <col min="6046" max="6046" width="4.7109375" style="202" customWidth="1"/>
    <col min="6047" max="6048" width="5.5703125" style="202" customWidth="1"/>
    <col min="6049" max="6050" width="4.7109375" style="202" customWidth="1"/>
    <col min="6051" max="6051" width="6.28515625" style="202" customWidth="1"/>
    <col min="6052" max="6052" width="6" style="202" customWidth="1"/>
    <col min="6053" max="6053" width="7.7109375" style="202" customWidth="1"/>
    <col min="6054" max="6054" width="6.7109375" style="202" customWidth="1"/>
    <col min="6055" max="6055" width="10.42578125" style="202" customWidth="1"/>
    <col min="6056" max="6056" width="9.5703125" style="202" customWidth="1"/>
    <col min="6057" max="6057" width="9.7109375" style="202" customWidth="1"/>
    <col min="6058" max="6058" width="8.28515625" style="202" customWidth="1"/>
    <col min="6059" max="6059" width="4.5703125" style="202" customWidth="1"/>
    <col min="6060" max="6060" width="7.5703125" style="202" customWidth="1"/>
    <col min="6061" max="6061" width="5.85546875" style="202" customWidth="1"/>
    <col min="6062" max="6062" width="6.140625" style="202" customWidth="1"/>
    <col min="6063" max="6063" width="6" style="202" customWidth="1"/>
    <col min="6064" max="6064" width="6.28515625" style="202" customWidth="1"/>
    <col min="6065" max="6065" width="8.28515625" style="202" customWidth="1"/>
    <col min="6066" max="6066" width="10.42578125" style="202" customWidth="1"/>
    <col min="6067" max="6265" width="8.85546875" style="202"/>
    <col min="6266" max="6266" width="4.140625" style="202" customWidth="1"/>
    <col min="6267" max="6267" width="12.140625" style="202" customWidth="1"/>
    <col min="6268" max="6268" width="26.5703125" style="202" customWidth="1"/>
    <col min="6269" max="6270" width="5" style="202" customWidth="1"/>
    <col min="6271" max="6271" width="4.5703125" style="202" customWidth="1"/>
    <col min="6272" max="6272" width="7.42578125" style="202" customWidth="1"/>
    <col min="6273" max="6273" width="7.28515625" style="202" customWidth="1"/>
    <col min="6274" max="6275" width="4.7109375" style="202" customWidth="1"/>
    <col min="6276" max="6276" width="7.7109375" style="202" customWidth="1"/>
    <col min="6277" max="6278" width="4.7109375" style="202" customWidth="1"/>
    <col min="6279" max="6279" width="5.7109375" style="202" customWidth="1"/>
    <col min="6280" max="6280" width="5.28515625" style="202" customWidth="1"/>
    <col min="6281" max="6286" width="4.7109375" style="202" customWidth="1"/>
    <col min="6287" max="6287" width="5.85546875" style="202" customWidth="1"/>
    <col min="6288" max="6288" width="7.140625" style="202" customWidth="1"/>
    <col min="6289" max="6296" width="4.7109375" style="202" customWidth="1"/>
    <col min="6297" max="6297" width="5.5703125" style="202" customWidth="1"/>
    <col min="6298" max="6299" width="4.7109375" style="202" customWidth="1"/>
    <col min="6300" max="6301" width="5.5703125" style="202" customWidth="1"/>
    <col min="6302" max="6302" width="4.7109375" style="202" customWidth="1"/>
    <col min="6303" max="6304" width="5.5703125" style="202" customWidth="1"/>
    <col min="6305" max="6306" width="4.7109375" style="202" customWidth="1"/>
    <col min="6307" max="6307" width="6.28515625" style="202" customWidth="1"/>
    <col min="6308" max="6308" width="6" style="202" customWidth="1"/>
    <col min="6309" max="6309" width="7.7109375" style="202" customWidth="1"/>
    <col min="6310" max="6310" width="6.7109375" style="202" customWidth="1"/>
    <col min="6311" max="6311" width="10.42578125" style="202" customWidth="1"/>
    <col min="6312" max="6312" width="9.5703125" style="202" customWidth="1"/>
    <col min="6313" max="6313" width="9.7109375" style="202" customWidth="1"/>
    <col min="6314" max="6314" width="8.28515625" style="202" customWidth="1"/>
    <col min="6315" max="6315" width="4.5703125" style="202" customWidth="1"/>
    <col min="6316" max="6316" width="7.5703125" style="202" customWidth="1"/>
    <col min="6317" max="6317" width="5.85546875" style="202" customWidth="1"/>
    <col min="6318" max="6318" width="6.140625" style="202" customWidth="1"/>
    <col min="6319" max="6319" width="6" style="202" customWidth="1"/>
    <col min="6320" max="6320" width="6.28515625" style="202" customWidth="1"/>
    <col min="6321" max="6321" width="8.28515625" style="202" customWidth="1"/>
    <col min="6322" max="6322" width="10.42578125" style="202" customWidth="1"/>
    <col min="6323" max="6521" width="8.85546875" style="202"/>
    <col min="6522" max="6522" width="4.140625" style="202" customWidth="1"/>
    <col min="6523" max="6523" width="12.140625" style="202" customWidth="1"/>
    <col min="6524" max="6524" width="26.5703125" style="202" customWidth="1"/>
    <col min="6525" max="6526" width="5" style="202" customWidth="1"/>
    <col min="6527" max="6527" width="4.5703125" style="202" customWidth="1"/>
    <col min="6528" max="6528" width="7.42578125" style="202" customWidth="1"/>
    <col min="6529" max="6529" width="7.28515625" style="202" customWidth="1"/>
    <col min="6530" max="6531" width="4.7109375" style="202" customWidth="1"/>
    <col min="6532" max="6532" width="7.7109375" style="202" customWidth="1"/>
    <col min="6533" max="6534" width="4.7109375" style="202" customWidth="1"/>
    <col min="6535" max="6535" width="5.7109375" style="202" customWidth="1"/>
    <col min="6536" max="6536" width="5.28515625" style="202" customWidth="1"/>
    <col min="6537" max="6542" width="4.7109375" style="202" customWidth="1"/>
    <col min="6543" max="6543" width="5.85546875" style="202" customWidth="1"/>
    <col min="6544" max="6544" width="7.140625" style="202" customWidth="1"/>
    <col min="6545" max="6552" width="4.7109375" style="202" customWidth="1"/>
    <col min="6553" max="6553" width="5.5703125" style="202" customWidth="1"/>
    <col min="6554" max="6555" width="4.7109375" style="202" customWidth="1"/>
    <col min="6556" max="6557" width="5.5703125" style="202" customWidth="1"/>
    <col min="6558" max="6558" width="4.7109375" style="202" customWidth="1"/>
    <col min="6559" max="6560" width="5.5703125" style="202" customWidth="1"/>
    <col min="6561" max="6562" width="4.7109375" style="202" customWidth="1"/>
    <col min="6563" max="6563" width="6.28515625" style="202" customWidth="1"/>
    <col min="6564" max="6564" width="6" style="202" customWidth="1"/>
    <col min="6565" max="6565" width="7.7109375" style="202" customWidth="1"/>
    <col min="6566" max="6566" width="6.7109375" style="202" customWidth="1"/>
    <col min="6567" max="6567" width="10.42578125" style="202" customWidth="1"/>
    <col min="6568" max="6568" width="9.5703125" style="202" customWidth="1"/>
    <col min="6569" max="6569" width="9.7109375" style="202" customWidth="1"/>
    <col min="6570" max="6570" width="8.28515625" style="202" customWidth="1"/>
    <col min="6571" max="6571" width="4.5703125" style="202" customWidth="1"/>
    <col min="6572" max="6572" width="7.5703125" style="202" customWidth="1"/>
    <col min="6573" max="6573" width="5.85546875" style="202" customWidth="1"/>
    <col min="6574" max="6574" width="6.140625" style="202" customWidth="1"/>
    <col min="6575" max="6575" width="6" style="202" customWidth="1"/>
    <col min="6576" max="6576" width="6.28515625" style="202" customWidth="1"/>
    <col min="6577" max="6577" width="8.28515625" style="202" customWidth="1"/>
    <col min="6578" max="6578" width="10.42578125" style="202" customWidth="1"/>
    <col min="6579" max="6777" width="8.85546875" style="202"/>
    <col min="6778" max="6778" width="4.140625" style="202" customWidth="1"/>
    <col min="6779" max="6779" width="12.140625" style="202" customWidth="1"/>
    <col min="6780" max="6780" width="26.5703125" style="202" customWidth="1"/>
    <col min="6781" max="6782" width="5" style="202" customWidth="1"/>
    <col min="6783" max="6783" width="4.5703125" style="202" customWidth="1"/>
    <col min="6784" max="6784" width="7.42578125" style="202" customWidth="1"/>
    <col min="6785" max="6785" width="7.28515625" style="202" customWidth="1"/>
    <col min="6786" max="6787" width="4.7109375" style="202" customWidth="1"/>
    <col min="6788" max="6788" width="7.7109375" style="202" customWidth="1"/>
    <col min="6789" max="6790" width="4.7109375" style="202" customWidth="1"/>
    <col min="6791" max="6791" width="5.7109375" style="202" customWidth="1"/>
    <col min="6792" max="6792" width="5.28515625" style="202" customWidth="1"/>
    <col min="6793" max="6798" width="4.7109375" style="202" customWidth="1"/>
    <col min="6799" max="6799" width="5.85546875" style="202" customWidth="1"/>
    <col min="6800" max="6800" width="7.140625" style="202" customWidth="1"/>
    <col min="6801" max="6808" width="4.7109375" style="202" customWidth="1"/>
    <col min="6809" max="6809" width="5.5703125" style="202" customWidth="1"/>
    <col min="6810" max="6811" width="4.7109375" style="202" customWidth="1"/>
    <col min="6812" max="6813" width="5.5703125" style="202" customWidth="1"/>
    <col min="6814" max="6814" width="4.7109375" style="202" customWidth="1"/>
    <col min="6815" max="6816" width="5.5703125" style="202" customWidth="1"/>
    <col min="6817" max="6818" width="4.7109375" style="202" customWidth="1"/>
    <col min="6819" max="6819" width="6.28515625" style="202" customWidth="1"/>
    <col min="6820" max="6820" width="6" style="202" customWidth="1"/>
    <col min="6821" max="6821" width="7.7109375" style="202" customWidth="1"/>
    <col min="6822" max="6822" width="6.7109375" style="202" customWidth="1"/>
    <col min="6823" max="6823" width="10.42578125" style="202" customWidth="1"/>
    <col min="6824" max="6824" width="9.5703125" style="202" customWidth="1"/>
    <col min="6825" max="6825" width="9.7109375" style="202" customWidth="1"/>
    <col min="6826" max="6826" width="8.28515625" style="202" customWidth="1"/>
    <col min="6827" max="6827" width="4.5703125" style="202" customWidth="1"/>
    <col min="6828" max="6828" width="7.5703125" style="202" customWidth="1"/>
    <col min="6829" max="6829" width="5.85546875" style="202" customWidth="1"/>
    <col min="6830" max="6830" width="6.140625" style="202" customWidth="1"/>
    <col min="6831" max="6831" width="6" style="202" customWidth="1"/>
    <col min="6832" max="6832" width="6.28515625" style="202" customWidth="1"/>
    <col min="6833" max="6833" width="8.28515625" style="202" customWidth="1"/>
    <col min="6834" max="6834" width="10.42578125" style="202" customWidth="1"/>
    <col min="6835" max="7033" width="8.85546875" style="202"/>
    <col min="7034" max="7034" width="4.140625" style="202" customWidth="1"/>
    <col min="7035" max="7035" width="12.140625" style="202" customWidth="1"/>
    <col min="7036" max="7036" width="26.5703125" style="202" customWidth="1"/>
    <col min="7037" max="7038" width="5" style="202" customWidth="1"/>
    <col min="7039" max="7039" width="4.5703125" style="202" customWidth="1"/>
    <col min="7040" max="7040" width="7.42578125" style="202" customWidth="1"/>
    <col min="7041" max="7041" width="7.28515625" style="202" customWidth="1"/>
    <col min="7042" max="7043" width="4.7109375" style="202" customWidth="1"/>
    <col min="7044" max="7044" width="7.7109375" style="202" customWidth="1"/>
    <col min="7045" max="7046" width="4.7109375" style="202" customWidth="1"/>
    <col min="7047" max="7047" width="5.7109375" style="202" customWidth="1"/>
    <col min="7048" max="7048" width="5.28515625" style="202" customWidth="1"/>
    <col min="7049" max="7054" width="4.7109375" style="202" customWidth="1"/>
    <col min="7055" max="7055" width="5.85546875" style="202" customWidth="1"/>
    <col min="7056" max="7056" width="7.140625" style="202" customWidth="1"/>
    <col min="7057" max="7064" width="4.7109375" style="202" customWidth="1"/>
    <col min="7065" max="7065" width="5.5703125" style="202" customWidth="1"/>
    <col min="7066" max="7067" width="4.7109375" style="202" customWidth="1"/>
    <col min="7068" max="7069" width="5.5703125" style="202" customWidth="1"/>
    <col min="7070" max="7070" width="4.7109375" style="202" customWidth="1"/>
    <col min="7071" max="7072" width="5.5703125" style="202" customWidth="1"/>
    <col min="7073" max="7074" width="4.7109375" style="202" customWidth="1"/>
    <col min="7075" max="7075" width="6.28515625" style="202" customWidth="1"/>
    <col min="7076" max="7076" width="6" style="202" customWidth="1"/>
    <col min="7077" max="7077" width="7.7109375" style="202" customWidth="1"/>
    <col min="7078" max="7078" width="6.7109375" style="202" customWidth="1"/>
    <col min="7079" max="7079" width="10.42578125" style="202" customWidth="1"/>
    <col min="7080" max="7080" width="9.5703125" style="202" customWidth="1"/>
    <col min="7081" max="7081" width="9.7109375" style="202" customWidth="1"/>
    <col min="7082" max="7082" width="8.28515625" style="202" customWidth="1"/>
    <col min="7083" max="7083" width="4.5703125" style="202" customWidth="1"/>
    <col min="7084" max="7084" width="7.5703125" style="202" customWidth="1"/>
    <col min="7085" max="7085" width="5.85546875" style="202" customWidth="1"/>
    <col min="7086" max="7086" width="6.140625" style="202" customWidth="1"/>
    <col min="7087" max="7087" width="6" style="202" customWidth="1"/>
    <col min="7088" max="7088" width="6.28515625" style="202" customWidth="1"/>
    <col min="7089" max="7089" width="8.28515625" style="202" customWidth="1"/>
    <col min="7090" max="7090" width="10.42578125" style="202" customWidth="1"/>
    <col min="7091" max="7289" width="8.85546875" style="202"/>
    <col min="7290" max="7290" width="4.140625" style="202" customWidth="1"/>
    <col min="7291" max="7291" width="12.140625" style="202" customWidth="1"/>
    <col min="7292" max="7292" width="26.5703125" style="202" customWidth="1"/>
    <col min="7293" max="7294" width="5" style="202" customWidth="1"/>
    <col min="7295" max="7295" width="4.5703125" style="202" customWidth="1"/>
    <col min="7296" max="7296" width="7.42578125" style="202" customWidth="1"/>
    <col min="7297" max="7297" width="7.28515625" style="202" customWidth="1"/>
    <col min="7298" max="7299" width="4.7109375" style="202" customWidth="1"/>
    <col min="7300" max="7300" width="7.7109375" style="202" customWidth="1"/>
    <col min="7301" max="7302" width="4.7109375" style="202" customWidth="1"/>
    <col min="7303" max="7303" width="5.7109375" style="202" customWidth="1"/>
    <col min="7304" max="7304" width="5.28515625" style="202" customWidth="1"/>
    <col min="7305" max="7310" width="4.7109375" style="202" customWidth="1"/>
    <col min="7311" max="7311" width="5.85546875" style="202" customWidth="1"/>
    <col min="7312" max="7312" width="7.140625" style="202" customWidth="1"/>
    <col min="7313" max="7320" width="4.7109375" style="202" customWidth="1"/>
    <col min="7321" max="7321" width="5.5703125" style="202" customWidth="1"/>
    <col min="7322" max="7323" width="4.7109375" style="202" customWidth="1"/>
    <col min="7324" max="7325" width="5.5703125" style="202" customWidth="1"/>
    <col min="7326" max="7326" width="4.7109375" style="202" customWidth="1"/>
    <col min="7327" max="7328" width="5.5703125" style="202" customWidth="1"/>
    <col min="7329" max="7330" width="4.7109375" style="202" customWidth="1"/>
    <col min="7331" max="7331" width="6.28515625" style="202" customWidth="1"/>
    <col min="7332" max="7332" width="6" style="202" customWidth="1"/>
    <col min="7333" max="7333" width="7.7109375" style="202" customWidth="1"/>
    <col min="7334" max="7334" width="6.7109375" style="202" customWidth="1"/>
    <col min="7335" max="7335" width="10.42578125" style="202" customWidth="1"/>
    <col min="7336" max="7336" width="9.5703125" style="202" customWidth="1"/>
    <col min="7337" max="7337" width="9.7109375" style="202" customWidth="1"/>
    <col min="7338" max="7338" width="8.28515625" style="202" customWidth="1"/>
    <col min="7339" max="7339" width="4.5703125" style="202" customWidth="1"/>
    <col min="7340" max="7340" width="7.5703125" style="202" customWidth="1"/>
    <col min="7341" max="7341" width="5.85546875" style="202" customWidth="1"/>
    <col min="7342" max="7342" width="6.140625" style="202" customWidth="1"/>
    <col min="7343" max="7343" width="6" style="202" customWidth="1"/>
    <col min="7344" max="7344" width="6.28515625" style="202" customWidth="1"/>
    <col min="7345" max="7345" width="8.28515625" style="202" customWidth="1"/>
    <col min="7346" max="7346" width="10.42578125" style="202" customWidth="1"/>
    <col min="7347" max="7545" width="8.85546875" style="202"/>
    <col min="7546" max="7546" width="4.140625" style="202" customWidth="1"/>
    <col min="7547" max="7547" width="12.140625" style="202" customWidth="1"/>
    <col min="7548" max="7548" width="26.5703125" style="202" customWidth="1"/>
    <col min="7549" max="7550" width="5" style="202" customWidth="1"/>
    <col min="7551" max="7551" width="4.5703125" style="202" customWidth="1"/>
    <col min="7552" max="7552" width="7.42578125" style="202" customWidth="1"/>
    <col min="7553" max="7553" width="7.28515625" style="202" customWidth="1"/>
    <col min="7554" max="7555" width="4.7109375" style="202" customWidth="1"/>
    <col min="7556" max="7556" width="7.7109375" style="202" customWidth="1"/>
    <col min="7557" max="7558" width="4.7109375" style="202" customWidth="1"/>
    <col min="7559" max="7559" width="5.7109375" style="202" customWidth="1"/>
    <col min="7560" max="7560" width="5.28515625" style="202" customWidth="1"/>
    <col min="7561" max="7566" width="4.7109375" style="202" customWidth="1"/>
    <col min="7567" max="7567" width="5.85546875" style="202" customWidth="1"/>
    <col min="7568" max="7568" width="7.140625" style="202" customWidth="1"/>
    <col min="7569" max="7576" width="4.7109375" style="202" customWidth="1"/>
    <col min="7577" max="7577" width="5.5703125" style="202" customWidth="1"/>
    <col min="7578" max="7579" width="4.7109375" style="202" customWidth="1"/>
    <col min="7580" max="7581" width="5.5703125" style="202" customWidth="1"/>
    <col min="7582" max="7582" width="4.7109375" style="202" customWidth="1"/>
    <col min="7583" max="7584" width="5.5703125" style="202" customWidth="1"/>
    <col min="7585" max="7586" width="4.7109375" style="202" customWidth="1"/>
    <col min="7587" max="7587" width="6.28515625" style="202" customWidth="1"/>
    <col min="7588" max="7588" width="6" style="202" customWidth="1"/>
    <col min="7589" max="7589" width="7.7109375" style="202" customWidth="1"/>
    <col min="7590" max="7590" width="6.7109375" style="202" customWidth="1"/>
    <col min="7591" max="7591" width="10.42578125" style="202" customWidth="1"/>
    <col min="7592" max="7592" width="9.5703125" style="202" customWidth="1"/>
    <col min="7593" max="7593" width="9.7109375" style="202" customWidth="1"/>
    <col min="7594" max="7594" width="8.28515625" style="202" customWidth="1"/>
    <col min="7595" max="7595" width="4.5703125" style="202" customWidth="1"/>
    <col min="7596" max="7596" width="7.5703125" style="202" customWidth="1"/>
    <col min="7597" max="7597" width="5.85546875" style="202" customWidth="1"/>
    <col min="7598" max="7598" width="6.140625" style="202" customWidth="1"/>
    <col min="7599" max="7599" width="6" style="202" customWidth="1"/>
    <col min="7600" max="7600" width="6.28515625" style="202" customWidth="1"/>
    <col min="7601" max="7601" width="8.28515625" style="202" customWidth="1"/>
    <col min="7602" max="7602" width="10.42578125" style="202" customWidth="1"/>
    <col min="7603" max="7801" width="8.85546875" style="202"/>
    <col min="7802" max="7802" width="4.140625" style="202" customWidth="1"/>
    <col min="7803" max="7803" width="12.140625" style="202" customWidth="1"/>
    <col min="7804" max="7804" width="26.5703125" style="202" customWidth="1"/>
    <col min="7805" max="7806" width="5" style="202" customWidth="1"/>
    <col min="7807" max="7807" width="4.5703125" style="202" customWidth="1"/>
    <col min="7808" max="7808" width="7.42578125" style="202" customWidth="1"/>
    <col min="7809" max="7809" width="7.28515625" style="202" customWidth="1"/>
    <col min="7810" max="7811" width="4.7109375" style="202" customWidth="1"/>
    <col min="7812" max="7812" width="7.7109375" style="202" customWidth="1"/>
    <col min="7813" max="7814" width="4.7109375" style="202" customWidth="1"/>
    <col min="7815" max="7815" width="5.7109375" style="202" customWidth="1"/>
    <col min="7816" max="7816" width="5.28515625" style="202" customWidth="1"/>
    <col min="7817" max="7822" width="4.7109375" style="202" customWidth="1"/>
    <col min="7823" max="7823" width="5.85546875" style="202" customWidth="1"/>
    <col min="7824" max="7824" width="7.140625" style="202" customWidth="1"/>
    <col min="7825" max="7832" width="4.7109375" style="202" customWidth="1"/>
    <col min="7833" max="7833" width="5.5703125" style="202" customWidth="1"/>
    <col min="7834" max="7835" width="4.7109375" style="202" customWidth="1"/>
    <col min="7836" max="7837" width="5.5703125" style="202" customWidth="1"/>
    <col min="7838" max="7838" width="4.7109375" style="202" customWidth="1"/>
    <col min="7839" max="7840" width="5.5703125" style="202" customWidth="1"/>
    <col min="7841" max="7842" width="4.7109375" style="202" customWidth="1"/>
    <col min="7843" max="7843" width="6.28515625" style="202" customWidth="1"/>
    <col min="7844" max="7844" width="6" style="202" customWidth="1"/>
    <col min="7845" max="7845" width="7.7109375" style="202" customWidth="1"/>
    <col min="7846" max="7846" width="6.7109375" style="202" customWidth="1"/>
    <col min="7847" max="7847" width="10.42578125" style="202" customWidth="1"/>
    <col min="7848" max="7848" width="9.5703125" style="202" customWidth="1"/>
    <col min="7849" max="7849" width="9.7109375" style="202" customWidth="1"/>
    <col min="7850" max="7850" width="8.28515625" style="202" customWidth="1"/>
    <col min="7851" max="7851" width="4.5703125" style="202" customWidth="1"/>
    <col min="7852" max="7852" width="7.5703125" style="202" customWidth="1"/>
    <col min="7853" max="7853" width="5.85546875" style="202" customWidth="1"/>
    <col min="7854" max="7854" width="6.140625" style="202" customWidth="1"/>
    <col min="7855" max="7855" width="6" style="202" customWidth="1"/>
    <col min="7856" max="7856" width="6.28515625" style="202" customWidth="1"/>
    <col min="7857" max="7857" width="8.28515625" style="202" customWidth="1"/>
    <col min="7858" max="7858" width="10.42578125" style="202" customWidth="1"/>
    <col min="7859" max="8057" width="8.85546875" style="202"/>
    <col min="8058" max="8058" width="4.140625" style="202" customWidth="1"/>
    <col min="8059" max="8059" width="12.140625" style="202" customWidth="1"/>
    <col min="8060" max="8060" width="26.5703125" style="202" customWidth="1"/>
    <col min="8061" max="8062" width="5" style="202" customWidth="1"/>
    <col min="8063" max="8063" width="4.5703125" style="202" customWidth="1"/>
    <col min="8064" max="8064" width="7.42578125" style="202" customWidth="1"/>
    <col min="8065" max="8065" width="7.28515625" style="202" customWidth="1"/>
    <col min="8066" max="8067" width="4.7109375" style="202" customWidth="1"/>
    <col min="8068" max="8068" width="7.7109375" style="202" customWidth="1"/>
    <col min="8069" max="8070" width="4.7109375" style="202" customWidth="1"/>
    <col min="8071" max="8071" width="5.7109375" style="202" customWidth="1"/>
    <col min="8072" max="8072" width="5.28515625" style="202" customWidth="1"/>
    <col min="8073" max="8078" width="4.7109375" style="202" customWidth="1"/>
    <col min="8079" max="8079" width="5.85546875" style="202" customWidth="1"/>
    <col min="8080" max="8080" width="7.140625" style="202" customWidth="1"/>
    <col min="8081" max="8088" width="4.7109375" style="202" customWidth="1"/>
    <col min="8089" max="8089" width="5.5703125" style="202" customWidth="1"/>
    <col min="8090" max="8091" width="4.7109375" style="202" customWidth="1"/>
    <col min="8092" max="8093" width="5.5703125" style="202" customWidth="1"/>
    <col min="8094" max="8094" width="4.7109375" style="202" customWidth="1"/>
    <col min="8095" max="8096" width="5.5703125" style="202" customWidth="1"/>
    <col min="8097" max="8098" width="4.7109375" style="202" customWidth="1"/>
    <col min="8099" max="8099" width="6.28515625" style="202" customWidth="1"/>
    <col min="8100" max="8100" width="6" style="202" customWidth="1"/>
    <col min="8101" max="8101" width="7.7109375" style="202" customWidth="1"/>
    <col min="8102" max="8102" width="6.7109375" style="202" customWidth="1"/>
    <col min="8103" max="8103" width="10.42578125" style="202" customWidth="1"/>
    <col min="8104" max="8104" width="9.5703125" style="202" customWidth="1"/>
    <col min="8105" max="8105" width="9.7109375" style="202" customWidth="1"/>
    <col min="8106" max="8106" width="8.28515625" style="202" customWidth="1"/>
    <col min="8107" max="8107" width="4.5703125" style="202" customWidth="1"/>
    <col min="8108" max="8108" width="7.5703125" style="202" customWidth="1"/>
    <col min="8109" max="8109" width="5.85546875" style="202" customWidth="1"/>
    <col min="8110" max="8110" width="6.140625" style="202" customWidth="1"/>
    <col min="8111" max="8111" width="6" style="202" customWidth="1"/>
    <col min="8112" max="8112" width="6.28515625" style="202" customWidth="1"/>
    <col min="8113" max="8113" width="8.28515625" style="202" customWidth="1"/>
    <col min="8114" max="8114" width="10.42578125" style="202" customWidth="1"/>
    <col min="8115" max="8313" width="8.85546875" style="202"/>
    <col min="8314" max="8314" width="4.140625" style="202" customWidth="1"/>
    <col min="8315" max="8315" width="12.140625" style="202" customWidth="1"/>
    <col min="8316" max="8316" width="26.5703125" style="202" customWidth="1"/>
    <col min="8317" max="8318" width="5" style="202" customWidth="1"/>
    <col min="8319" max="8319" width="4.5703125" style="202" customWidth="1"/>
    <col min="8320" max="8320" width="7.42578125" style="202" customWidth="1"/>
    <col min="8321" max="8321" width="7.28515625" style="202" customWidth="1"/>
    <col min="8322" max="8323" width="4.7109375" style="202" customWidth="1"/>
    <col min="8324" max="8324" width="7.7109375" style="202" customWidth="1"/>
    <col min="8325" max="8326" width="4.7109375" style="202" customWidth="1"/>
    <col min="8327" max="8327" width="5.7109375" style="202" customWidth="1"/>
    <col min="8328" max="8328" width="5.28515625" style="202" customWidth="1"/>
    <col min="8329" max="8334" width="4.7109375" style="202" customWidth="1"/>
    <col min="8335" max="8335" width="5.85546875" style="202" customWidth="1"/>
    <col min="8336" max="8336" width="7.140625" style="202" customWidth="1"/>
    <col min="8337" max="8344" width="4.7109375" style="202" customWidth="1"/>
    <col min="8345" max="8345" width="5.5703125" style="202" customWidth="1"/>
    <col min="8346" max="8347" width="4.7109375" style="202" customWidth="1"/>
    <col min="8348" max="8349" width="5.5703125" style="202" customWidth="1"/>
    <col min="8350" max="8350" width="4.7109375" style="202" customWidth="1"/>
    <col min="8351" max="8352" width="5.5703125" style="202" customWidth="1"/>
    <col min="8353" max="8354" width="4.7109375" style="202" customWidth="1"/>
    <col min="8355" max="8355" width="6.28515625" style="202" customWidth="1"/>
    <col min="8356" max="8356" width="6" style="202" customWidth="1"/>
    <col min="8357" max="8357" width="7.7109375" style="202" customWidth="1"/>
    <col min="8358" max="8358" width="6.7109375" style="202" customWidth="1"/>
    <col min="8359" max="8359" width="10.42578125" style="202" customWidth="1"/>
    <col min="8360" max="8360" width="9.5703125" style="202" customWidth="1"/>
    <col min="8361" max="8361" width="9.7109375" style="202" customWidth="1"/>
    <col min="8362" max="8362" width="8.28515625" style="202" customWidth="1"/>
    <col min="8363" max="8363" width="4.5703125" style="202" customWidth="1"/>
    <col min="8364" max="8364" width="7.5703125" style="202" customWidth="1"/>
    <col min="8365" max="8365" width="5.85546875" style="202" customWidth="1"/>
    <col min="8366" max="8366" width="6.140625" style="202" customWidth="1"/>
    <col min="8367" max="8367" width="6" style="202" customWidth="1"/>
    <col min="8368" max="8368" width="6.28515625" style="202" customWidth="1"/>
    <col min="8369" max="8369" width="8.28515625" style="202" customWidth="1"/>
    <col min="8370" max="8370" width="10.42578125" style="202" customWidth="1"/>
    <col min="8371" max="8569" width="8.85546875" style="202"/>
    <col min="8570" max="8570" width="4.140625" style="202" customWidth="1"/>
    <col min="8571" max="8571" width="12.140625" style="202" customWidth="1"/>
    <col min="8572" max="8572" width="26.5703125" style="202" customWidth="1"/>
    <col min="8573" max="8574" width="5" style="202" customWidth="1"/>
    <col min="8575" max="8575" width="4.5703125" style="202" customWidth="1"/>
    <col min="8576" max="8576" width="7.42578125" style="202" customWidth="1"/>
    <col min="8577" max="8577" width="7.28515625" style="202" customWidth="1"/>
    <col min="8578" max="8579" width="4.7109375" style="202" customWidth="1"/>
    <col min="8580" max="8580" width="7.7109375" style="202" customWidth="1"/>
    <col min="8581" max="8582" width="4.7109375" style="202" customWidth="1"/>
    <col min="8583" max="8583" width="5.7109375" style="202" customWidth="1"/>
    <col min="8584" max="8584" width="5.28515625" style="202" customWidth="1"/>
    <col min="8585" max="8590" width="4.7109375" style="202" customWidth="1"/>
    <col min="8591" max="8591" width="5.85546875" style="202" customWidth="1"/>
    <col min="8592" max="8592" width="7.140625" style="202" customWidth="1"/>
    <col min="8593" max="8600" width="4.7109375" style="202" customWidth="1"/>
    <col min="8601" max="8601" width="5.5703125" style="202" customWidth="1"/>
    <col min="8602" max="8603" width="4.7109375" style="202" customWidth="1"/>
    <col min="8604" max="8605" width="5.5703125" style="202" customWidth="1"/>
    <col min="8606" max="8606" width="4.7109375" style="202" customWidth="1"/>
    <col min="8607" max="8608" width="5.5703125" style="202" customWidth="1"/>
    <col min="8609" max="8610" width="4.7109375" style="202" customWidth="1"/>
    <col min="8611" max="8611" width="6.28515625" style="202" customWidth="1"/>
    <col min="8612" max="8612" width="6" style="202" customWidth="1"/>
    <col min="8613" max="8613" width="7.7109375" style="202" customWidth="1"/>
    <col min="8614" max="8614" width="6.7109375" style="202" customWidth="1"/>
    <col min="8615" max="8615" width="10.42578125" style="202" customWidth="1"/>
    <col min="8616" max="8616" width="9.5703125" style="202" customWidth="1"/>
    <col min="8617" max="8617" width="9.7109375" style="202" customWidth="1"/>
    <col min="8618" max="8618" width="8.28515625" style="202" customWidth="1"/>
    <col min="8619" max="8619" width="4.5703125" style="202" customWidth="1"/>
    <col min="8620" max="8620" width="7.5703125" style="202" customWidth="1"/>
    <col min="8621" max="8621" width="5.85546875" style="202" customWidth="1"/>
    <col min="8622" max="8622" width="6.140625" style="202" customWidth="1"/>
    <col min="8623" max="8623" width="6" style="202" customWidth="1"/>
    <col min="8624" max="8624" width="6.28515625" style="202" customWidth="1"/>
    <col min="8625" max="8625" width="8.28515625" style="202" customWidth="1"/>
    <col min="8626" max="8626" width="10.42578125" style="202" customWidth="1"/>
    <col min="8627" max="8825" width="8.85546875" style="202"/>
    <col min="8826" max="8826" width="4.140625" style="202" customWidth="1"/>
    <col min="8827" max="8827" width="12.140625" style="202" customWidth="1"/>
    <col min="8828" max="8828" width="26.5703125" style="202" customWidth="1"/>
    <col min="8829" max="8830" width="5" style="202" customWidth="1"/>
    <col min="8831" max="8831" width="4.5703125" style="202" customWidth="1"/>
    <col min="8832" max="8832" width="7.42578125" style="202" customWidth="1"/>
    <col min="8833" max="8833" width="7.28515625" style="202" customWidth="1"/>
    <col min="8834" max="8835" width="4.7109375" style="202" customWidth="1"/>
    <col min="8836" max="8836" width="7.7109375" style="202" customWidth="1"/>
    <col min="8837" max="8838" width="4.7109375" style="202" customWidth="1"/>
    <col min="8839" max="8839" width="5.7109375" style="202" customWidth="1"/>
    <col min="8840" max="8840" width="5.28515625" style="202" customWidth="1"/>
    <col min="8841" max="8846" width="4.7109375" style="202" customWidth="1"/>
    <col min="8847" max="8847" width="5.85546875" style="202" customWidth="1"/>
    <col min="8848" max="8848" width="7.140625" style="202" customWidth="1"/>
    <col min="8849" max="8856" width="4.7109375" style="202" customWidth="1"/>
    <col min="8857" max="8857" width="5.5703125" style="202" customWidth="1"/>
    <col min="8858" max="8859" width="4.7109375" style="202" customWidth="1"/>
    <col min="8860" max="8861" width="5.5703125" style="202" customWidth="1"/>
    <col min="8862" max="8862" width="4.7109375" style="202" customWidth="1"/>
    <col min="8863" max="8864" width="5.5703125" style="202" customWidth="1"/>
    <col min="8865" max="8866" width="4.7109375" style="202" customWidth="1"/>
    <col min="8867" max="8867" width="6.28515625" style="202" customWidth="1"/>
    <col min="8868" max="8868" width="6" style="202" customWidth="1"/>
    <col min="8869" max="8869" width="7.7109375" style="202" customWidth="1"/>
    <col min="8870" max="8870" width="6.7109375" style="202" customWidth="1"/>
    <col min="8871" max="8871" width="10.42578125" style="202" customWidth="1"/>
    <col min="8872" max="8872" width="9.5703125" style="202" customWidth="1"/>
    <col min="8873" max="8873" width="9.7109375" style="202" customWidth="1"/>
    <col min="8874" max="8874" width="8.28515625" style="202" customWidth="1"/>
    <col min="8875" max="8875" width="4.5703125" style="202" customWidth="1"/>
    <col min="8876" max="8876" width="7.5703125" style="202" customWidth="1"/>
    <col min="8877" max="8877" width="5.85546875" style="202" customWidth="1"/>
    <col min="8878" max="8878" width="6.140625" style="202" customWidth="1"/>
    <col min="8879" max="8879" width="6" style="202" customWidth="1"/>
    <col min="8880" max="8880" width="6.28515625" style="202" customWidth="1"/>
    <col min="8881" max="8881" width="8.28515625" style="202" customWidth="1"/>
    <col min="8882" max="8882" width="10.42578125" style="202" customWidth="1"/>
    <col min="8883" max="9081" width="8.85546875" style="202"/>
    <col min="9082" max="9082" width="4.140625" style="202" customWidth="1"/>
    <col min="9083" max="9083" width="12.140625" style="202" customWidth="1"/>
    <col min="9084" max="9084" width="26.5703125" style="202" customWidth="1"/>
    <col min="9085" max="9086" width="5" style="202" customWidth="1"/>
    <col min="9087" max="9087" width="4.5703125" style="202" customWidth="1"/>
    <col min="9088" max="9088" width="7.42578125" style="202" customWidth="1"/>
    <col min="9089" max="9089" width="7.28515625" style="202" customWidth="1"/>
    <col min="9090" max="9091" width="4.7109375" style="202" customWidth="1"/>
    <col min="9092" max="9092" width="7.7109375" style="202" customWidth="1"/>
    <col min="9093" max="9094" width="4.7109375" style="202" customWidth="1"/>
    <col min="9095" max="9095" width="5.7109375" style="202" customWidth="1"/>
    <col min="9096" max="9096" width="5.28515625" style="202" customWidth="1"/>
    <col min="9097" max="9102" width="4.7109375" style="202" customWidth="1"/>
    <col min="9103" max="9103" width="5.85546875" style="202" customWidth="1"/>
    <col min="9104" max="9104" width="7.140625" style="202" customWidth="1"/>
    <col min="9105" max="9112" width="4.7109375" style="202" customWidth="1"/>
    <col min="9113" max="9113" width="5.5703125" style="202" customWidth="1"/>
    <col min="9114" max="9115" width="4.7109375" style="202" customWidth="1"/>
    <col min="9116" max="9117" width="5.5703125" style="202" customWidth="1"/>
    <col min="9118" max="9118" width="4.7109375" style="202" customWidth="1"/>
    <col min="9119" max="9120" width="5.5703125" style="202" customWidth="1"/>
    <col min="9121" max="9122" width="4.7109375" style="202" customWidth="1"/>
    <col min="9123" max="9123" width="6.28515625" style="202" customWidth="1"/>
    <col min="9124" max="9124" width="6" style="202" customWidth="1"/>
    <col min="9125" max="9125" width="7.7109375" style="202" customWidth="1"/>
    <col min="9126" max="9126" width="6.7109375" style="202" customWidth="1"/>
    <col min="9127" max="9127" width="10.42578125" style="202" customWidth="1"/>
    <col min="9128" max="9128" width="9.5703125" style="202" customWidth="1"/>
    <col min="9129" max="9129" width="9.7109375" style="202" customWidth="1"/>
    <col min="9130" max="9130" width="8.28515625" style="202" customWidth="1"/>
    <col min="9131" max="9131" width="4.5703125" style="202" customWidth="1"/>
    <col min="9132" max="9132" width="7.5703125" style="202" customWidth="1"/>
    <col min="9133" max="9133" width="5.85546875" style="202" customWidth="1"/>
    <col min="9134" max="9134" width="6.140625" style="202" customWidth="1"/>
    <col min="9135" max="9135" width="6" style="202" customWidth="1"/>
    <col min="9136" max="9136" width="6.28515625" style="202" customWidth="1"/>
    <col min="9137" max="9137" width="8.28515625" style="202" customWidth="1"/>
    <col min="9138" max="9138" width="10.42578125" style="202" customWidth="1"/>
    <col min="9139" max="9337" width="8.85546875" style="202"/>
    <col min="9338" max="9338" width="4.140625" style="202" customWidth="1"/>
    <col min="9339" max="9339" width="12.140625" style="202" customWidth="1"/>
    <col min="9340" max="9340" width="26.5703125" style="202" customWidth="1"/>
    <col min="9341" max="9342" width="5" style="202" customWidth="1"/>
    <col min="9343" max="9343" width="4.5703125" style="202" customWidth="1"/>
    <col min="9344" max="9344" width="7.42578125" style="202" customWidth="1"/>
    <col min="9345" max="9345" width="7.28515625" style="202" customWidth="1"/>
    <col min="9346" max="9347" width="4.7109375" style="202" customWidth="1"/>
    <col min="9348" max="9348" width="7.7109375" style="202" customWidth="1"/>
    <col min="9349" max="9350" width="4.7109375" style="202" customWidth="1"/>
    <col min="9351" max="9351" width="5.7109375" style="202" customWidth="1"/>
    <col min="9352" max="9352" width="5.28515625" style="202" customWidth="1"/>
    <col min="9353" max="9358" width="4.7109375" style="202" customWidth="1"/>
    <col min="9359" max="9359" width="5.85546875" style="202" customWidth="1"/>
    <col min="9360" max="9360" width="7.140625" style="202" customWidth="1"/>
    <col min="9361" max="9368" width="4.7109375" style="202" customWidth="1"/>
    <col min="9369" max="9369" width="5.5703125" style="202" customWidth="1"/>
    <col min="9370" max="9371" width="4.7109375" style="202" customWidth="1"/>
    <col min="9372" max="9373" width="5.5703125" style="202" customWidth="1"/>
    <col min="9374" max="9374" width="4.7109375" style="202" customWidth="1"/>
    <col min="9375" max="9376" width="5.5703125" style="202" customWidth="1"/>
    <col min="9377" max="9378" width="4.7109375" style="202" customWidth="1"/>
    <col min="9379" max="9379" width="6.28515625" style="202" customWidth="1"/>
    <col min="9380" max="9380" width="6" style="202" customWidth="1"/>
    <col min="9381" max="9381" width="7.7109375" style="202" customWidth="1"/>
    <col min="9382" max="9382" width="6.7109375" style="202" customWidth="1"/>
    <col min="9383" max="9383" width="10.42578125" style="202" customWidth="1"/>
    <col min="9384" max="9384" width="9.5703125" style="202" customWidth="1"/>
    <col min="9385" max="9385" width="9.7109375" style="202" customWidth="1"/>
    <col min="9386" max="9386" width="8.28515625" style="202" customWidth="1"/>
    <col min="9387" max="9387" width="4.5703125" style="202" customWidth="1"/>
    <col min="9388" max="9388" width="7.5703125" style="202" customWidth="1"/>
    <col min="9389" max="9389" width="5.85546875" style="202" customWidth="1"/>
    <col min="9390" max="9390" width="6.140625" style="202" customWidth="1"/>
    <col min="9391" max="9391" width="6" style="202" customWidth="1"/>
    <col min="9392" max="9392" width="6.28515625" style="202" customWidth="1"/>
    <col min="9393" max="9393" width="8.28515625" style="202" customWidth="1"/>
    <col min="9394" max="9394" width="10.42578125" style="202" customWidth="1"/>
    <col min="9395" max="9593" width="8.85546875" style="202"/>
    <col min="9594" max="9594" width="4.140625" style="202" customWidth="1"/>
    <col min="9595" max="9595" width="12.140625" style="202" customWidth="1"/>
    <col min="9596" max="9596" width="26.5703125" style="202" customWidth="1"/>
    <col min="9597" max="9598" width="5" style="202" customWidth="1"/>
    <col min="9599" max="9599" width="4.5703125" style="202" customWidth="1"/>
    <col min="9600" max="9600" width="7.42578125" style="202" customWidth="1"/>
    <col min="9601" max="9601" width="7.28515625" style="202" customWidth="1"/>
    <col min="9602" max="9603" width="4.7109375" style="202" customWidth="1"/>
    <col min="9604" max="9604" width="7.7109375" style="202" customWidth="1"/>
    <col min="9605" max="9606" width="4.7109375" style="202" customWidth="1"/>
    <col min="9607" max="9607" width="5.7109375" style="202" customWidth="1"/>
    <col min="9608" max="9608" width="5.28515625" style="202" customWidth="1"/>
    <col min="9609" max="9614" width="4.7109375" style="202" customWidth="1"/>
    <col min="9615" max="9615" width="5.85546875" style="202" customWidth="1"/>
    <col min="9616" max="9616" width="7.140625" style="202" customWidth="1"/>
    <col min="9617" max="9624" width="4.7109375" style="202" customWidth="1"/>
    <col min="9625" max="9625" width="5.5703125" style="202" customWidth="1"/>
    <col min="9626" max="9627" width="4.7109375" style="202" customWidth="1"/>
    <col min="9628" max="9629" width="5.5703125" style="202" customWidth="1"/>
    <col min="9630" max="9630" width="4.7109375" style="202" customWidth="1"/>
    <col min="9631" max="9632" width="5.5703125" style="202" customWidth="1"/>
    <col min="9633" max="9634" width="4.7109375" style="202" customWidth="1"/>
    <col min="9635" max="9635" width="6.28515625" style="202" customWidth="1"/>
    <col min="9636" max="9636" width="6" style="202" customWidth="1"/>
    <col min="9637" max="9637" width="7.7109375" style="202" customWidth="1"/>
    <col min="9638" max="9638" width="6.7109375" style="202" customWidth="1"/>
    <col min="9639" max="9639" width="10.42578125" style="202" customWidth="1"/>
    <col min="9640" max="9640" width="9.5703125" style="202" customWidth="1"/>
    <col min="9641" max="9641" width="9.7109375" style="202" customWidth="1"/>
    <col min="9642" max="9642" width="8.28515625" style="202" customWidth="1"/>
    <col min="9643" max="9643" width="4.5703125" style="202" customWidth="1"/>
    <col min="9644" max="9644" width="7.5703125" style="202" customWidth="1"/>
    <col min="9645" max="9645" width="5.85546875" style="202" customWidth="1"/>
    <col min="9646" max="9646" width="6.140625" style="202" customWidth="1"/>
    <col min="9647" max="9647" width="6" style="202" customWidth="1"/>
    <col min="9648" max="9648" width="6.28515625" style="202" customWidth="1"/>
    <col min="9649" max="9649" width="8.28515625" style="202" customWidth="1"/>
    <col min="9650" max="9650" width="10.42578125" style="202" customWidth="1"/>
    <col min="9651" max="9849" width="8.85546875" style="202"/>
    <col min="9850" max="9850" width="4.140625" style="202" customWidth="1"/>
    <col min="9851" max="9851" width="12.140625" style="202" customWidth="1"/>
    <col min="9852" max="9852" width="26.5703125" style="202" customWidth="1"/>
    <col min="9853" max="9854" width="5" style="202" customWidth="1"/>
    <col min="9855" max="9855" width="4.5703125" style="202" customWidth="1"/>
    <col min="9856" max="9856" width="7.42578125" style="202" customWidth="1"/>
    <col min="9857" max="9857" width="7.28515625" style="202" customWidth="1"/>
    <col min="9858" max="9859" width="4.7109375" style="202" customWidth="1"/>
    <col min="9860" max="9860" width="7.7109375" style="202" customWidth="1"/>
    <col min="9861" max="9862" width="4.7109375" style="202" customWidth="1"/>
    <col min="9863" max="9863" width="5.7109375" style="202" customWidth="1"/>
    <col min="9864" max="9864" width="5.28515625" style="202" customWidth="1"/>
    <col min="9865" max="9870" width="4.7109375" style="202" customWidth="1"/>
    <col min="9871" max="9871" width="5.85546875" style="202" customWidth="1"/>
    <col min="9872" max="9872" width="7.140625" style="202" customWidth="1"/>
    <col min="9873" max="9880" width="4.7109375" style="202" customWidth="1"/>
    <col min="9881" max="9881" width="5.5703125" style="202" customWidth="1"/>
    <col min="9882" max="9883" width="4.7109375" style="202" customWidth="1"/>
    <col min="9884" max="9885" width="5.5703125" style="202" customWidth="1"/>
    <col min="9886" max="9886" width="4.7109375" style="202" customWidth="1"/>
    <col min="9887" max="9888" width="5.5703125" style="202" customWidth="1"/>
    <col min="9889" max="9890" width="4.7109375" style="202" customWidth="1"/>
    <col min="9891" max="9891" width="6.28515625" style="202" customWidth="1"/>
    <col min="9892" max="9892" width="6" style="202" customWidth="1"/>
    <col min="9893" max="9893" width="7.7109375" style="202" customWidth="1"/>
    <col min="9894" max="9894" width="6.7109375" style="202" customWidth="1"/>
    <col min="9895" max="9895" width="10.42578125" style="202" customWidth="1"/>
    <col min="9896" max="9896" width="9.5703125" style="202" customWidth="1"/>
    <col min="9897" max="9897" width="9.7109375" style="202" customWidth="1"/>
    <col min="9898" max="9898" width="8.28515625" style="202" customWidth="1"/>
    <col min="9899" max="9899" width="4.5703125" style="202" customWidth="1"/>
    <col min="9900" max="9900" width="7.5703125" style="202" customWidth="1"/>
    <col min="9901" max="9901" width="5.85546875" style="202" customWidth="1"/>
    <col min="9902" max="9902" width="6.140625" style="202" customWidth="1"/>
    <col min="9903" max="9903" width="6" style="202" customWidth="1"/>
    <col min="9904" max="9904" width="6.28515625" style="202" customWidth="1"/>
    <col min="9905" max="9905" width="8.28515625" style="202" customWidth="1"/>
    <col min="9906" max="9906" width="10.42578125" style="202" customWidth="1"/>
    <col min="9907" max="10105" width="8.85546875" style="202"/>
    <col min="10106" max="10106" width="4.140625" style="202" customWidth="1"/>
    <col min="10107" max="10107" width="12.140625" style="202" customWidth="1"/>
    <col min="10108" max="10108" width="26.5703125" style="202" customWidth="1"/>
    <col min="10109" max="10110" width="5" style="202" customWidth="1"/>
    <col min="10111" max="10111" width="4.5703125" style="202" customWidth="1"/>
    <col min="10112" max="10112" width="7.42578125" style="202" customWidth="1"/>
    <col min="10113" max="10113" width="7.28515625" style="202" customWidth="1"/>
    <col min="10114" max="10115" width="4.7109375" style="202" customWidth="1"/>
    <col min="10116" max="10116" width="7.7109375" style="202" customWidth="1"/>
    <col min="10117" max="10118" width="4.7109375" style="202" customWidth="1"/>
    <col min="10119" max="10119" width="5.7109375" style="202" customWidth="1"/>
    <col min="10120" max="10120" width="5.28515625" style="202" customWidth="1"/>
    <col min="10121" max="10126" width="4.7109375" style="202" customWidth="1"/>
    <col min="10127" max="10127" width="5.85546875" style="202" customWidth="1"/>
    <col min="10128" max="10128" width="7.140625" style="202" customWidth="1"/>
    <col min="10129" max="10136" width="4.7109375" style="202" customWidth="1"/>
    <col min="10137" max="10137" width="5.5703125" style="202" customWidth="1"/>
    <col min="10138" max="10139" width="4.7109375" style="202" customWidth="1"/>
    <col min="10140" max="10141" width="5.5703125" style="202" customWidth="1"/>
    <col min="10142" max="10142" width="4.7109375" style="202" customWidth="1"/>
    <col min="10143" max="10144" width="5.5703125" style="202" customWidth="1"/>
    <col min="10145" max="10146" width="4.7109375" style="202" customWidth="1"/>
    <col min="10147" max="10147" width="6.28515625" style="202" customWidth="1"/>
    <col min="10148" max="10148" width="6" style="202" customWidth="1"/>
    <col min="10149" max="10149" width="7.7109375" style="202" customWidth="1"/>
    <col min="10150" max="10150" width="6.7109375" style="202" customWidth="1"/>
    <col min="10151" max="10151" width="10.42578125" style="202" customWidth="1"/>
    <col min="10152" max="10152" width="9.5703125" style="202" customWidth="1"/>
    <col min="10153" max="10153" width="9.7109375" style="202" customWidth="1"/>
    <col min="10154" max="10154" width="8.28515625" style="202" customWidth="1"/>
    <col min="10155" max="10155" width="4.5703125" style="202" customWidth="1"/>
    <col min="10156" max="10156" width="7.5703125" style="202" customWidth="1"/>
    <col min="10157" max="10157" width="5.85546875" style="202" customWidth="1"/>
    <col min="10158" max="10158" width="6.140625" style="202" customWidth="1"/>
    <col min="10159" max="10159" width="6" style="202" customWidth="1"/>
    <col min="10160" max="10160" width="6.28515625" style="202" customWidth="1"/>
    <col min="10161" max="10161" width="8.28515625" style="202" customWidth="1"/>
    <col min="10162" max="10162" width="10.42578125" style="202" customWidth="1"/>
    <col min="10163" max="10361" width="8.85546875" style="202"/>
    <col min="10362" max="10362" width="4.140625" style="202" customWidth="1"/>
    <col min="10363" max="10363" width="12.140625" style="202" customWidth="1"/>
    <col min="10364" max="10364" width="26.5703125" style="202" customWidth="1"/>
    <col min="10365" max="10366" width="5" style="202" customWidth="1"/>
    <col min="10367" max="10367" width="4.5703125" style="202" customWidth="1"/>
    <col min="10368" max="10368" width="7.42578125" style="202" customWidth="1"/>
    <col min="10369" max="10369" width="7.28515625" style="202" customWidth="1"/>
    <col min="10370" max="10371" width="4.7109375" style="202" customWidth="1"/>
    <col min="10372" max="10372" width="7.7109375" style="202" customWidth="1"/>
    <col min="10373" max="10374" width="4.7109375" style="202" customWidth="1"/>
    <col min="10375" max="10375" width="5.7109375" style="202" customWidth="1"/>
    <col min="10376" max="10376" width="5.28515625" style="202" customWidth="1"/>
    <col min="10377" max="10382" width="4.7109375" style="202" customWidth="1"/>
    <col min="10383" max="10383" width="5.85546875" style="202" customWidth="1"/>
    <col min="10384" max="10384" width="7.140625" style="202" customWidth="1"/>
    <col min="10385" max="10392" width="4.7109375" style="202" customWidth="1"/>
    <col min="10393" max="10393" width="5.5703125" style="202" customWidth="1"/>
    <col min="10394" max="10395" width="4.7109375" style="202" customWidth="1"/>
    <col min="10396" max="10397" width="5.5703125" style="202" customWidth="1"/>
    <col min="10398" max="10398" width="4.7109375" style="202" customWidth="1"/>
    <col min="10399" max="10400" width="5.5703125" style="202" customWidth="1"/>
    <col min="10401" max="10402" width="4.7109375" style="202" customWidth="1"/>
    <col min="10403" max="10403" width="6.28515625" style="202" customWidth="1"/>
    <col min="10404" max="10404" width="6" style="202" customWidth="1"/>
    <col min="10405" max="10405" width="7.7109375" style="202" customWidth="1"/>
    <col min="10406" max="10406" width="6.7109375" style="202" customWidth="1"/>
    <col min="10407" max="10407" width="10.42578125" style="202" customWidth="1"/>
    <col min="10408" max="10408" width="9.5703125" style="202" customWidth="1"/>
    <col min="10409" max="10409" width="9.7109375" style="202" customWidth="1"/>
    <col min="10410" max="10410" width="8.28515625" style="202" customWidth="1"/>
    <col min="10411" max="10411" width="4.5703125" style="202" customWidth="1"/>
    <col min="10412" max="10412" width="7.5703125" style="202" customWidth="1"/>
    <col min="10413" max="10413" width="5.85546875" style="202" customWidth="1"/>
    <col min="10414" max="10414" width="6.140625" style="202" customWidth="1"/>
    <col min="10415" max="10415" width="6" style="202" customWidth="1"/>
    <col min="10416" max="10416" width="6.28515625" style="202" customWidth="1"/>
    <col min="10417" max="10417" width="8.28515625" style="202" customWidth="1"/>
    <col min="10418" max="10418" width="10.42578125" style="202" customWidth="1"/>
    <col min="10419" max="10617" width="8.85546875" style="202"/>
    <col min="10618" max="10618" width="4.140625" style="202" customWidth="1"/>
    <col min="10619" max="10619" width="12.140625" style="202" customWidth="1"/>
    <col min="10620" max="10620" width="26.5703125" style="202" customWidth="1"/>
    <col min="10621" max="10622" width="5" style="202" customWidth="1"/>
    <col min="10623" max="10623" width="4.5703125" style="202" customWidth="1"/>
    <col min="10624" max="10624" width="7.42578125" style="202" customWidth="1"/>
    <col min="10625" max="10625" width="7.28515625" style="202" customWidth="1"/>
    <col min="10626" max="10627" width="4.7109375" style="202" customWidth="1"/>
    <col min="10628" max="10628" width="7.7109375" style="202" customWidth="1"/>
    <col min="10629" max="10630" width="4.7109375" style="202" customWidth="1"/>
    <col min="10631" max="10631" width="5.7109375" style="202" customWidth="1"/>
    <col min="10632" max="10632" width="5.28515625" style="202" customWidth="1"/>
    <col min="10633" max="10638" width="4.7109375" style="202" customWidth="1"/>
    <col min="10639" max="10639" width="5.85546875" style="202" customWidth="1"/>
    <col min="10640" max="10640" width="7.140625" style="202" customWidth="1"/>
    <col min="10641" max="10648" width="4.7109375" style="202" customWidth="1"/>
    <col min="10649" max="10649" width="5.5703125" style="202" customWidth="1"/>
    <col min="10650" max="10651" width="4.7109375" style="202" customWidth="1"/>
    <col min="10652" max="10653" width="5.5703125" style="202" customWidth="1"/>
    <col min="10654" max="10654" width="4.7109375" style="202" customWidth="1"/>
    <col min="10655" max="10656" width="5.5703125" style="202" customWidth="1"/>
    <col min="10657" max="10658" width="4.7109375" style="202" customWidth="1"/>
    <col min="10659" max="10659" width="6.28515625" style="202" customWidth="1"/>
    <col min="10660" max="10660" width="6" style="202" customWidth="1"/>
    <col min="10661" max="10661" width="7.7109375" style="202" customWidth="1"/>
    <col min="10662" max="10662" width="6.7109375" style="202" customWidth="1"/>
    <col min="10663" max="10663" width="10.42578125" style="202" customWidth="1"/>
    <col min="10664" max="10664" width="9.5703125" style="202" customWidth="1"/>
    <col min="10665" max="10665" width="9.7109375" style="202" customWidth="1"/>
    <col min="10666" max="10666" width="8.28515625" style="202" customWidth="1"/>
    <col min="10667" max="10667" width="4.5703125" style="202" customWidth="1"/>
    <col min="10668" max="10668" width="7.5703125" style="202" customWidth="1"/>
    <col min="10669" max="10669" width="5.85546875" style="202" customWidth="1"/>
    <col min="10670" max="10670" width="6.140625" style="202" customWidth="1"/>
    <col min="10671" max="10671" width="6" style="202" customWidth="1"/>
    <col min="10672" max="10672" width="6.28515625" style="202" customWidth="1"/>
    <col min="10673" max="10673" width="8.28515625" style="202" customWidth="1"/>
    <col min="10674" max="10674" width="10.42578125" style="202" customWidth="1"/>
    <col min="10675" max="10873" width="8.85546875" style="202"/>
    <col min="10874" max="10874" width="4.140625" style="202" customWidth="1"/>
    <col min="10875" max="10875" width="12.140625" style="202" customWidth="1"/>
    <col min="10876" max="10876" width="26.5703125" style="202" customWidth="1"/>
    <col min="10877" max="10878" width="5" style="202" customWidth="1"/>
    <col min="10879" max="10879" width="4.5703125" style="202" customWidth="1"/>
    <col min="10880" max="10880" width="7.42578125" style="202" customWidth="1"/>
    <col min="10881" max="10881" width="7.28515625" style="202" customWidth="1"/>
    <col min="10882" max="10883" width="4.7109375" style="202" customWidth="1"/>
    <col min="10884" max="10884" width="7.7109375" style="202" customWidth="1"/>
    <col min="10885" max="10886" width="4.7109375" style="202" customWidth="1"/>
    <col min="10887" max="10887" width="5.7109375" style="202" customWidth="1"/>
    <col min="10888" max="10888" width="5.28515625" style="202" customWidth="1"/>
    <col min="10889" max="10894" width="4.7109375" style="202" customWidth="1"/>
    <col min="10895" max="10895" width="5.85546875" style="202" customWidth="1"/>
    <col min="10896" max="10896" width="7.140625" style="202" customWidth="1"/>
    <col min="10897" max="10904" width="4.7109375" style="202" customWidth="1"/>
    <col min="10905" max="10905" width="5.5703125" style="202" customWidth="1"/>
    <col min="10906" max="10907" width="4.7109375" style="202" customWidth="1"/>
    <col min="10908" max="10909" width="5.5703125" style="202" customWidth="1"/>
    <col min="10910" max="10910" width="4.7109375" style="202" customWidth="1"/>
    <col min="10911" max="10912" width="5.5703125" style="202" customWidth="1"/>
    <col min="10913" max="10914" width="4.7109375" style="202" customWidth="1"/>
    <col min="10915" max="10915" width="6.28515625" style="202" customWidth="1"/>
    <col min="10916" max="10916" width="6" style="202" customWidth="1"/>
    <col min="10917" max="10917" width="7.7109375" style="202" customWidth="1"/>
    <col min="10918" max="10918" width="6.7109375" style="202" customWidth="1"/>
    <col min="10919" max="10919" width="10.42578125" style="202" customWidth="1"/>
    <col min="10920" max="10920" width="9.5703125" style="202" customWidth="1"/>
    <col min="10921" max="10921" width="9.7109375" style="202" customWidth="1"/>
    <col min="10922" max="10922" width="8.28515625" style="202" customWidth="1"/>
    <col min="10923" max="10923" width="4.5703125" style="202" customWidth="1"/>
    <col min="10924" max="10924" width="7.5703125" style="202" customWidth="1"/>
    <col min="10925" max="10925" width="5.85546875" style="202" customWidth="1"/>
    <col min="10926" max="10926" width="6.140625" style="202" customWidth="1"/>
    <col min="10927" max="10927" width="6" style="202" customWidth="1"/>
    <col min="10928" max="10928" width="6.28515625" style="202" customWidth="1"/>
    <col min="10929" max="10929" width="8.28515625" style="202" customWidth="1"/>
    <col min="10930" max="10930" width="10.42578125" style="202" customWidth="1"/>
    <col min="10931" max="11129" width="8.85546875" style="202"/>
    <col min="11130" max="11130" width="4.140625" style="202" customWidth="1"/>
    <col min="11131" max="11131" width="12.140625" style="202" customWidth="1"/>
    <col min="11132" max="11132" width="26.5703125" style="202" customWidth="1"/>
    <col min="11133" max="11134" width="5" style="202" customWidth="1"/>
    <col min="11135" max="11135" width="4.5703125" style="202" customWidth="1"/>
    <col min="11136" max="11136" width="7.42578125" style="202" customWidth="1"/>
    <col min="11137" max="11137" width="7.28515625" style="202" customWidth="1"/>
    <col min="11138" max="11139" width="4.7109375" style="202" customWidth="1"/>
    <col min="11140" max="11140" width="7.7109375" style="202" customWidth="1"/>
    <col min="11141" max="11142" width="4.7109375" style="202" customWidth="1"/>
    <col min="11143" max="11143" width="5.7109375" style="202" customWidth="1"/>
    <col min="11144" max="11144" width="5.28515625" style="202" customWidth="1"/>
    <col min="11145" max="11150" width="4.7109375" style="202" customWidth="1"/>
    <col min="11151" max="11151" width="5.85546875" style="202" customWidth="1"/>
    <col min="11152" max="11152" width="7.140625" style="202" customWidth="1"/>
    <col min="11153" max="11160" width="4.7109375" style="202" customWidth="1"/>
    <col min="11161" max="11161" width="5.5703125" style="202" customWidth="1"/>
    <col min="11162" max="11163" width="4.7109375" style="202" customWidth="1"/>
    <col min="11164" max="11165" width="5.5703125" style="202" customWidth="1"/>
    <col min="11166" max="11166" width="4.7109375" style="202" customWidth="1"/>
    <col min="11167" max="11168" width="5.5703125" style="202" customWidth="1"/>
    <col min="11169" max="11170" width="4.7109375" style="202" customWidth="1"/>
    <col min="11171" max="11171" width="6.28515625" style="202" customWidth="1"/>
    <col min="11172" max="11172" width="6" style="202" customWidth="1"/>
    <col min="11173" max="11173" width="7.7109375" style="202" customWidth="1"/>
    <col min="11174" max="11174" width="6.7109375" style="202" customWidth="1"/>
    <col min="11175" max="11175" width="10.42578125" style="202" customWidth="1"/>
    <col min="11176" max="11176" width="9.5703125" style="202" customWidth="1"/>
    <col min="11177" max="11177" width="9.7109375" style="202" customWidth="1"/>
    <col min="11178" max="11178" width="8.28515625" style="202" customWidth="1"/>
    <col min="11179" max="11179" width="4.5703125" style="202" customWidth="1"/>
    <col min="11180" max="11180" width="7.5703125" style="202" customWidth="1"/>
    <col min="11181" max="11181" width="5.85546875" style="202" customWidth="1"/>
    <col min="11182" max="11182" width="6.140625" style="202" customWidth="1"/>
    <col min="11183" max="11183" width="6" style="202" customWidth="1"/>
    <col min="11184" max="11184" width="6.28515625" style="202" customWidth="1"/>
    <col min="11185" max="11185" width="8.28515625" style="202" customWidth="1"/>
    <col min="11186" max="11186" width="10.42578125" style="202" customWidth="1"/>
    <col min="11187" max="11385" width="8.85546875" style="202"/>
    <col min="11386" max="11386" width="4.140625" style="202" customWidth="1"/>
    <col min="11387" max="11387" width="12.140625" style="202" customWidth="1"/>
    <col min="11388" max="11388" width="26.5703125" style="202" customWidth="1"/>
    <col min="11389" max="11390" width="5" style="202" customWidth="1"/>
    <col min="11391" max="11391" width="4.5703125" style="202" customWidth="1"/>
    <col min="11392" max="11392" width="7.42578125" style="202" customWidth="1"/>
    <col min="11393" max="11393" width="7.28515625" style="202" customWidth="1"/>
    <col min="11394" max="11395" width="4.7109375" style="202" customWidth="1"/>
    <col min="11396" max="11396" width="7.7109375" style="202" customWidth="1"/>
    <col min="11397" max="11398" width="4.7109375" style="202" customWidth="1"/>
    <col min="11399" max="11399" width="5.7109375" style="202" customWidth="1"/>
    <col min="11400" max="11400" width="5.28515625" style="202" customWidth="1"/>
    <col min="11401" max="11406" width="4.7109375" style="202" customWidth="1"/>
    <col min="11407" max="11407" width="5.85546875" style="202" customWidth="1"/>
    <col min="11408" max="11408" width="7.140625" style="202" customWidth="1"/>
    <col min="11409" max="11416" width="4.7109375" style="202" customWidth="1"/>
    <col min="11417" max="11417" width="5.5703125" style="202" customWidth="1"/>
    <col min="11418" max="11419" width="4.7109375" style="202" customWidth="1"/>
    <col min="11420" max="11421" width="5.5703125" style="202" customWidth="1"/>
    <col min="11422" max="11422" width="4.7109375" style="202" customWidth="1"/>
    <col min="11423" max="11424" width="5.5703125" style="202" customWidth="1"/>
    <col min="11425" max="11426" width="4.7109375" style="202" customWidth="1"/>
    <col min="11427" max="11427" width="6.28515625" style="202" customWidth="1"/>
    <col min="11428" max="11428" width="6" style="202" customWidth="1"/>
    <col min="11429" max="11429" width="7.7109375" style="202" customWidth="1"/>
    <col min="11430" max="11430" width="6.7109375" style="202" customWidth="1"/>
    <col min="11431" max="11431" width="10.42578125" style="202" customWidth="1"/>
    <col min="11432" max="11432" width="9.5703125" style="202" customWidth="1"/>
    <col min="11433" max="11433" width="9.7109375" style="202" customWidth="1"/>
    <col min="11434" max="11434" width="8.28515625" style="202" customWidth="1"/>
    <col min="11435" max="11435" width="4.5703125" style="202" customWidth="1"/>
    <col min="11436" max="11436" width="7.5703125" style="202" customWidth="1"/>
    <col min="11437" max="11437" width="5.85546875" style="202" customWidth="1"/>
    <col min="11438" max="11438" width="6.140625" style="202" customWidth="1"/>
    <col min="11439" max="11439" width="6" style="202" customWidth="1"/>
    <col min="11440" max="11440" width="6.28515625" style="202" customWidth="1"/>
    <col min="11441" max="11441" width="8.28515625" style="202" customWidth="1"/>
    <col min="11442" max="11442" width="10.42578125" style="202" customWidth="1"/>
    <col min="11443" max="11641" width="8.85546875" style="202"/>
    <col min="11642" max="11642" width="4.140625" style="202" customWidth="1"/>
    <col min="11643" max="11643" width="12.140625" style="202" customWidth="1"/>
    <col min="11644" max="11644" width="26.5703125" style="202" customWidth="1"/>
    <col min="11645" max="11646" width="5" style="202" customWidth="1"/>
    <col min="11647" max="11647" width="4.5703125" style="202" customWidth="1"/>
    <col min="11648" max="11648" width="7.42578125" style="202" customWidth="1"/>
    <col min="11649" max="11649" width="7.28515625" style="202" customWidth="1"/>
    <col min="11650" max="11651" width="4.7109375" style="202" customWidth="1"/>
    <col min="11652" max="11652" width="7.7109375" style="202" customWidth="1"/>
    <col min="11653" max="11654" width="4.7109375" style="202" customWidth="1"/>
    <col min="11655" max="11655" width="5.7109375" style="202" customWidth="1"/>
    <col min="11656" max="11656" width="5.28515625" style="202" customWidth="1"/>
    <col min="11657" max="11662" width="4.7109375" style="202" customWidth="1"/>
    <col min="11663" max="11663" width="5.85546875" style="202" customWidth="1"/>
    <col min="11664" max="11664" width="7.140625" style="202" customWidth="1"/>
    <col min="11665" max="11672" width="4.7109375" style="202" customWidth="1"/>
    <col min="11673" max="11673" width="5.5703125" style="202" customWidth="1"/>
    <col min="11674" max="11675" width="4.7109375" style="202" customWidth="1"/>
    <col min="11676" max="11677" width="5.5703125" style="202" customWidth="1"/>
    <col min="11678" max="11678" width="4.7109375" style="202" customWidth="1"/>
    <col min="11679" max="11680" width="5.5703125" style="202" customWidth="1"/>
    <col min="11681" max="11682" width="4.7109375" style="202" customWidth="1"/>
    <col min="11683" max="11683" width="6.28515625" style="202" customWidth="1"/>
    <col min="11684" max="11684" width="6" style="202" customWidth="1"/>
    <col min="11685" max="11685" width="7.7109375" style="202" customWidth="1"/>
    <col min="11686" max="11686" width="6.7109375" style="202" customWidth="1"/>
    <col min="11687" max="11687" width="10.42578125" style="202" customWidth="1"/>
    <col min="11688" max="11688" width="9.5703125" style="202" customWidth="1"/>
    <col min="11689" max="11689" width="9.7109375" style="202" customWidth="1"/>
    <col min="11690" max="11690" width="8.28515625" style="202" customWidth="1"/>
    <col min="11691" max="11691" width="4.5703125" style="202" customWidth="1"/>
    <col min="11692" max="11692" width="7.5703125" style="202" customWidth="1"/>
    <col min="11693" max="11693" width="5.85546875" style="202" customWidth="1"/>
    <col min="11694" max="11694" width="6.140625" style="202" customWidth="1"/>
    <col min="11695" max="11695" width="6" style="202" customWidth="1"/>
    <col min="11696" max="11696" width="6.28515625" style="202" customWidth="1"/>
    <col min="11697" max="11697" width="8.28515625" style="202" customWidth="1"/>
    <col min="11698" max="11698" width="10.42578125" style="202" customWidth="1"/>
    <col min="11699" max="11897" width="8.85546875" style="202"/>
    <col min="11898" max="11898" width="4.140625" style="202" customWidth="1"/>
    <col min="11899" max="11899" width="12.140625" style="202" customWidth="1"/>
    <col min="11900" max="11900" width="26.5703125" style="202" customWidth="1"/>
    <col min="11901" max="11902" width="5" style="202" customWidth="1"/>
    <col min="11903" max="11903" width="4.5703125" style="202" customWidth="1"/>
    <col min="11904" max="11904" width="7.42578125" style="202" customWidth="1"/>
    <col min="11905" max="11905" width="7.28515625" style="202" customWidth="1"/>
    <col min="11906" max="11907" width="4.7109375" style="202" customWidth="1"/>
    <col min="11908" max="11908" width="7.7109375" style="202" customWidth="1"/>
    <col min="11909" max="11910" width="4.7109375" style="202" customWidth="1"/>
    <col min="11911" max="11911" width="5.7109375" style="202" customWidth="1"/>
    <col min="11912" max="11912" width="5.28515625" style="202" customWidth="1"/>
    <col min="11913" max="11918" width="4.7109375" style="202" customWidth="1"/>
    <col min="11919" max="11919" width="5.85546875" style="202" customWidth="1"/>
    <col min="11920" max="11920" width="7.140625" style="202" customWidth="1"/>
    <col min="11921" max="11928" width="4.7109375" style="202" customWidth="1"/>
    <col min="11929" max="11929" width="5.5703125" style="202" customWidth="1"/>
    <col min="11930" max="11931" width="4.7109375" style="202" customWidth="1"/>
    <col min="11932" max="11933" width="5.5703125" style="202" customWidth="1"/>
    <col min="11934" max="11934" width="4.7109375" style="202" customWidth="1"/>
    <col min="11935" max="11936" width="5.5703125" style="202" customWidth="1"/>
    <col min="11937" max="11938" width="4.7109375" style="202" customWidth="1"/>
    <col min="11939" max="11939" width="6.28515625" style="202" customWidth="1"/>
    <col min="11940" max="11940" width="6" style="202" customWidth="1"/>
    <col min="11941" max="11941" width="7.7109375" style="202" customWidth="1"/>
    <col min="11942" max="11942" width="6.7109375" style="202" customWidth="1"/>
    <col min="11943" max="11943" width="10.42578125" style="202" customWidth="1"/>
    <col min="11944" max="11944" width="9.5703125" style="202" customWidth="1"/>
    <col min="11945" max="11945" width="9.7109375" style="202" customWidth="1"/>
    <col min="11946" max="11946" width="8.28515625" style="202" customWidth="1"/>
    <col min="11947" max="11947" width="4.5703125" style="202" customWidth="1"/>
    <col min="11948" max="11948" width="7.5703125" style="202" customWidth="1"/>
    <col min="11949" max="11949" width="5.85546875" style="202" customWidth="1"/>
    <col min="11950" max="11950" width="6.140625" style="202" customWidth="1"/>
    <col min="11951" max="11951" width="6" style="202" customWidth="1"/>
    <col min="11952" max="11952" width="6.28515625" style="202" customWidth="1"/>
    <col min="11953" max="11953" width="8.28515625" style="202" customWidth="1"/>
    <col min="11954" max="11954" width="10.42578125" style="202" customWidth="1"/>
    <col min="11955" max="12153" width="8.85546875" style="202"/>
    <col min="12154" max="12154" width="4.140625" style="202" customWidth="1"/>
    <col min="12155" max="12155" width="12.140625" style="202" customWidth="1"/>
    <col min="12156" max="12156" width="26.5703125" style="202" customWidth="1"/>
    <col min="12157" max="12158" width="5" style="202" customWidth="1"/>
    <col min="12159" max="12159" width="4.5703125" style="202" customWidth="1"/>
    <col min="12160" max="12160" width="7.42578125" style="202" customWidth="1"/>
    <col min="12161" max="12161" width="7.28515625" style="202" customWidth="1"/>
    <col min="12162" max="12163" width="4.7109375" style="202" customWidth="1"/>
    <col min="12164" max="12164" width="7.7109375" style="202" customWidth="1"/>
    <col min="12165" max="12166" width="4.7109375" style="202" customWidth="1"/>
    <col min="12167" max="12167" width="5.7109375" style="202" customWidth="1"/>
    <col min="12168" max="12168" width="5.28515625" style="202" customWidth="1"/>
    <col min="12169" max="12174" width="4.7109375" style="202" customWidth="1"/>
    <col min="12175" max="12175" width="5.85546875" style="202" customWidth="1"/>
    <col min="12176" max="12176" width="7.140625" style="202" customWidth="1"/>
    <col min="12177" max="12184" width="4.7109375" style="202" customWidth="1"/>
    <col min="12185" max="12185" width="5.5703125" style="202" customWidth="1"/>
    <col min="12186" max="12187" width="4.7109375" style="202" customWidth="1"/>
    <col min="12188" max="12189" width="5.5703125" style="202" customWidth="1"/>
    <col min="12190" max="12190" width="4.7109375" style="202" customWidth="1"/>
    <col min="12191" max="12192" width="5.5703125" style="202" customWidth="1"/>
    <col min="12193" max="12194" width="4.7109375" style="202" customWidth="1"/>
    <col min="12195" max="12195" width="6.28515625" style="202" customWidth="1"/>
    <col min="12196" max="12196" width="6" style="202" customWidth="1"/>
    <col min="12197" max="12197" width="7.7109375" style="202" customWidth="1"/>
    <col min="12198" max="12198" width="6.7109375" style="202" customWidth="1"/>
    <col min="12199" max="12199" width="10.42578125" style="202" customWidth="1"/>
    <col min="12200" max="12200" width="9.5703125" style="202" customWidth="1"/>
    <col min="12201" max="12201" width="9.7109375" style="202" customWidth="1"/>
    <col min="12202" max="12202" width="8.28515625" style="202" customWidth="1"/>
    <col min="12203" max="12203" width="4.5703125" style="202" customWidth="1"/>
    <col min="12204" max="12204" width="7.5703125" style="202" customWidth="1"/>
    <col min="12205" max="12205" width="5.85546875" style="202" customWidth="1"/>
    <col min="12206" max="12206" width="6.140625" style="202" customWidth="1"/>
    <col min="12207" max="12207" width="6" style="202" customWidth="1"/>
    <col min="12208" max="12208" width="6.28515625" style="202" customWidth="1"/>
    <col min="12209" max="12209" width="8.28515625" style="202" customWidth="1"/>
    <col min="12210" max="12210" width="10.42578125" style="202" customWidth="1"/>
    <col min="12211" max="12409" width="8.85546875" style="202"/>
    <col min="12410" max="12410" width="4.140625" style="202" customWidth="1"/>
    <col min="12411" max="12411" width="12.140625" style="202" customWidth="1"/>
    <col min="12412" max="12412" width="26.5703125" style="202" customWidth="1"/>
    <col min="12413" max="12414" width="5" style="202" customWidth="1"/>
    <col min="12415" max="12415" width="4.5703125" style="202" customWidth="1"/>
    <col min="12416" max="12416" width="7.42578125" style="202" customWidth="1"/>
    <col min="12417" max="12417" width="7.28515625" style="202" customWidth="1"/>
    <col min="12418" max="12419" width="4.7109375" style="202" customWidth="1"/>
    <col min="12420" max="12420" width="7.7109375" style="202" customWidth="1"/>
    <col min="12421" max="12422" width="4.7109375" style="202" customWidth="1"/>
    <col min="12423" max="12423" width="5.7109375" style="202" customWidth="1"/>
    <col min="12424" max="12424" width="5.28515625" style="202" customWidth="1"/>
    <col min="12425" max="12430" width="4.7109375" style="202" customWidth="1"/>
    <col min="12431" max="12431" width="5.85546875" style="202" customWidth="1"/>
    <col min="12432" max="12432" width="7.140625" style="202" customWidth="1"/>
    <col min="12433" max="12440" width="4.7109375" style="202" customWidth="1"/>
    <col min="12441" max="12441" width="5.5703125" style="202" customWidth="1"/>
    <col min="12442" max="12443" width="4.7109375" style="202" customWidth="1"/>
    <col min="12444" max="12445" width="5.5703125" style="202" customWidth="1"/>
    <col min="12446" max="12446" width="4.7109375" style="202" customWidth="1"/>
    <col min="12447" max="12448" width="5.5703125" style="202" customWidth="1"/>
    <col min="12449" max="12450" width="4.7109375" style="202" customWidth="1"/>
    <col min="12451" max="12451" width="6.28515625" style="202" customWidth="1"/>
    <col min="12452" max="12452" width="6" style="202" customWidth="1"/>
    <col min="12453" max="12453" width="7.7109375" style="202" customWidth="1"/>
    <col min="12454" max="12454" width="6.7109375" style="202" customWidth="1"/>
    <col min="12455" max="12455" width="10.42578125" style="202" customWidth="1"/>
    <col min="12456" max="12456" width="9.5703125" style="202" customWidth="1"/>
    <col min="12457" max="12457" width="9.7109375" style="202" customWidth="1"/>
    <col min="12458" max="12458" width="8.28515625" style="202" customWidth="1"/>
    <col min="12459" max="12459" width="4.5703125" style="202" customWidth="1"/>
    <col min="12460" max="12460" width="7.5703125" style="202" customWidth="1"/>
    <col min="12461" max="12461" width="5.85546875" style="202" customWidth="1"/>
    <col min="12462" max="12462" width="6.140625" style="202" customWidth="1"/>
    <col min="12463" max="12463" width="6" style="202" customWidth="1"/>
    <col min="12464" max="12464" width="6.28515625" style="202" customWidth="1"/>
    <col min="12465" max="12465" width="8.28515625" style="202" customWidth="1"/>
    <col min="12466" max="12466" width="10.42578125" style="202" customWidth="1"/>
    <col min="12467" max="12665" width="8.85546875" style="202"/>
    <col min="12666" max="12666" width="4.140625" style="202" customWidth="1"/>
    <col min="12667" max="12667" width="12.140625" style="202" customWidth="1"/>
    <col min="12668" max="12668" width="26.5703125" style="202" customWidth="1"/>
    <col min="12669" max="12670" width="5" style="202" customWidth="1"/>
    <col min="12671" max="12671" width="4.5703125" style="202" customWidth="1"/>
    <col min="12672" max="12672" width="7.42578125" style="202" customWidth="1"/>
    <col min="12673" max="12673" width="7.28515625" style="202" customWidth="1"/>
    <col min="12674" max="12675" width="4.7109375" style="202" customWidth="1"/>
    <col min="12676" max="12676" width="7.7109375" style="202" customWidth="1"/>
    <col min="12677" max="12678" width="4.7109375" style="202" customWidth="1"/>
    <col min="12679" max="12679" width="5.7109375" style="202" customWidth="1"/>
    <col min="12680" max="12680" width="5.28515625" style="202" customWidth="1"/>
    <col min="12681" max="12686" width="4.7109375" style="202" customWidth="1"/>
    <col min="12687" max="12687" width="5.85546875" style="202" customWidth="1"/>
    <col min="12688" max="12688" width="7.140625" style="202" customWidth="1"/>
    <col min="12689" max="12696" width="4.7109375" style="202" customWidth="1"/>
    <col min="12697" max="12697" width="5.5703125" style="202" customWidth="1"/>
    <col min="12698" max="12699" width="4.7109375" style="202" customWidth="1"/>
    <col min="12700" max="12701" width="5.5703125" style="202" customWidth="1"/>
    <col min="12702" max="12702" width="4.7109375" style="202" customWidth="1"/>
    <col min="12703" max="12704" width="5.5703125" style="202" customWidth="1"/>
    <col min="12705" max="12706" width="4.7109375" style="202" customWidth="1"/>
    <col min="12707" max="12707" width="6.28515625" style="202" customWidth="1"/>
    <col min="12708" max="12708" width="6" style="202" customWidth="1"/>
    <col min="12709" max="12709" width="7.7109375" style="202" customWidth="1"/>
    <col min="12710" max="12710" width="6.7109375" style="202" customWidth="1"/>
    <col min="12711" max="12711" width="10.42578125" style="202" customWidth="1"/>
    <col min="12712" max="12712" width="9.5703125" style="202" customWidth="1"/>
    <col min="12713" max="12713" width="9.7109375" style="202" customWidth="1"/>
    <col min="12714" max="12714" width="8.28515625" style="202" customWidth="1"/>
    <col min="12715" max="12715" width="4.5703125" style="202" customWidth="1"/>
    <col min="12716" max="12716" width="7.5703125" style="202" customWidth="1"/>
    <col min="12717" max="12717" width="5.85546875" style="202" customWidth="1"/>
    <col min="12718" max="12718" width="6.140625" style="202" customWidth="1"/>
    <col min="12719" max="12719" width="6" style="202" customWidth="1"/>
    <col min="12720" max="12720" width="6.28515625" style="202" customWidth="1"/>
    <col min="12721" max="12721" width="8.28515625" style="202" customWidth="1"/>
    <col min="12722" max="12722" width="10.42578125" style="202" customWidth="1"/>
    <col min="12723" max="12921" width="8.85546875" style="202"/>
    <col min="12922" max="12922" width="4.140625" style="202" customWidth="1"/>
    <col min="12923" max="12923" width="12.140625" style="202" customWidth="1"/>
    <col min="12924" max="12924" width="26.5703125" style="202" customWidth="1"/>
    <col min="12925" max="12926" width="5" style="202" customWidth="1"/>
    <col min="12927" max="12927" width="4.5703125" style="202" customWidth="1"/>
    <col min="12928" max="12928" width="7.42578125" style="202" customWidth="1"/>
    <col min="12929" max="12929" width="7.28515625" style="202" customWidth="1"/>
    <col min="12930" max="12931" width="4.7109375" style="202" customWidth="1"/>
    <col min="12932" max="12932" width="7.7109375" style="202" customWidth="1"/>
    <col min="12933" max="12934" width="4.7109375" style="202" customWidth="1"/>
    <col min="12935" max="12935" width="5.7109375" style="202" customWidth="1"/>
    <col min="12936" max="12936" width="5.28515625" style="202" customWidth="1"/>
    <col min="12937" max="12942" width="4.7109375" style="202" customWidth="1"/>
    <col min="12943" max="12943" width="5.85546875" style="202" customWidth="1"/>
    <col min="12944" max="12944" width="7.140625" style="202" customWidth="1"/>
    <col min="12945" max="12952" width="4.7109375" style="202" customWidth="1"/>
    <col min="12953" max="12953" width="5.5703125" style="202" customWidth="1"/>
    <col min="12954" max="12955" width="4.7109375" style="202" customWidth="1"/>
    <col min="12956" max="12957" width="5.5703125" style="202" customWidth="1"/>
    <col min="12958" max="12958" width="4.7109375" style="202" customWidth="1"/>
    <col min="12959" max="12960" width="5.5703125" style="202" customWidth="1"/>
    <col min="12961" max="12962" width="4.7109375" style="202" customWidth="1"/>
    <col min="12963" max="12963" width="6.28515625" style="202" customWidth="1"/>
    <col min="12964" max="12964" width="6" style="202" customWidth="1"/>
    <col min="12965" max="12965" width="7.7109375" style="202" customWidth="1"/>
    <col min="12966" max="12966" width="6.7109375" style="202" customWidth="1"/>
    <col min="12967" max="12967" width="10.42578125" style="202" customWidth="1"/>
    <col min="12968" max="12968" width="9.5703125" style="202" customWidth="1"/>
    <col min="12969" max="12969" width="9.7109375" style="202" customWidth="1"/>
    <col min="12970" max="12970" width="8.28515625" style="202" customWidth="1"/>
    <col min="12971" max="12971" width="4.5703125" style="202" customWidth="1"/>
    <col min="12972" max="12972" width="7.5703125" style="202" customWidth="1"/>
    <col min="12973" max="12973" width="5.85546875" style="202" customWidth="1"/>
    <col min="12974" max="12974" width="6.140625" style="202" customWidth="1"/>
    <col min="12975" max="12975" width="6" style="202" customWidth="1"/>
    <col min="12976" max="12976" width="6.28515625" style="202" customWidth="1"/>
    <col min="12977" max="12977" width="8.28515625" style="202" customWidth="1"/>
    <col min="12978" max="12978" width="10.42578125" style="202" customWidth="1"/>
    <col min="12979" max="13177" width="8.85546875" style="202"/>
    <col min="13178" max="13178" width="4.140625" style="202" customWidth="1"/>
    <col min="13179" max="13179" width="12.140625" style="202" customWidth="1"/>
    <col min="13180" max="13180" width="26.5703125" style="202" customWidth="1"/>
    <col min="13181" max="13182" width="5" style="202" customWidth="1"/>
    <col min="13183" max="13183" width="4.5703125" style="202" customWidth="1"/>
    <col min="13184" max="13184" width="7.42578125" style="202" customWidth="1"/>
    <col min="13185" max="13185" width="7.28515625" style="202" customWidth="1"/>
    <col min="13186" max="13187" width="4.7109375" style="202" customWidth="1"/>
    <col min="13188" max="13188" width="7.7109375" style="202" customWidth="1"/>
    <col min="13189" max="13190" width="4.7109375" style="202" customWidth="1"/>
    <col min="13191" max="13191" width="5.7109375" style="202" customWidth="1"/>
    <col min="13192" max="13192" width="5.28515625" style="202" customWidth="1"/>
    <col min="13193" max="13198" width="4.7109375" style="202" customWidth="1"/>
    <col min="13199" max="13199" width="5.85546875" style="202" customWidth="1"/>
    <col min="13200" max="13200" width="7.140625" style="202" customWidth="1"/>
    <col min="13201" max="13208" width="4.7109375" style="202" customWidth="1"/>
    <col min="13209" max="13209" width="5.5703125" style="202" customWidth="1"/>
    <col min="13210" max="13211" width="4.7109375" style="202" customWidth="1"/>
    <col min="13212" max="13213" width="5.5703125" style="202" customWidth="1"/>
    <col min="13214" max="13214" width="4.7109375" style="202" customWidth="1"/>
    <col min="13215" max="13216" width="5.5703125" style="202" customWidth="1"/>
    <col min="13217" max="13218" width="4.7109375" style="202" customWidth="1"/>
    <col min="13219" max="13219" width="6.28515625" style="202" customWidth="1"/>
    <col min="13220" max="13220" width="6" style="202" customWidth="1"/>
    <col min="13221" max="13221" width="7.7109375" style="202" customWidth="1"/>
    <col min="13222" max="13222" width="6.7109375" style="202" customWidth="1"/>
    <col min="13223" max="13223" width="10.42578125" style="202" customWidth="1"/>
    <col min="13224" max="13224" width="9.5703125" style="202" customWidth="1"/>
    <col min="13225" max="13225" width="9.7109375" style="202" customWidth="1"/>
    <col min="13226" max="13226" width="8.28515625" style="202" customWidth="1"/>
    <col min="13227" max="13227" width="4.5703125" style="202" customWidth="1"/>
    <col min="13228" max="13228" width="7.5703125" style="202" customWidth="1"/>
    <col min="13229" max="13229" width="5.85546875" style="202" customWidth="1"/>
    <col min="13230" max="13230" width="6.140625" style="202" customWidth="1"/>
    <col min="13231" max="13231" width="6" style="202" customWidth="1"/>
    <col min="13232" max="13232" width="6.28515625" style="202" customWidth="1"/>
    <col min="13233" max="13233" width="8.28515625" style="202" customWidth="1"/>
    <col min="13234" max="13234" width="10.42578125" style="202" customWidth="1"/>
    <col min="13235" max="13433" width="8.85546875" style="202"/>
    <col min="13434" max="13434" width="4.140625" style="202" customWidth="1"/>
    <col min="13435" max="13435" width="12.140625" style="202" customWidth="1"/>
    <col min="13436" max="13436" width="26.5703125" style="202" customWidth="1"/>
    <col min="13437" max="13438" width="5" style="202" customWidth="1"/>
    <col min="13439" max="13439" width="4.5703125" style="202" customWidth="1"/>
    <col min="13440" max="13440" width="7.42578125" style="202" customWidth="1"/>
    <col min="13441" max="13441" width="7.28515625" style="202" customWidth="1"/>
    <col min="13442" max="13443" width="4.7109375" style="202" customWidth="1"/>
    <col min="13444" max="13444" width="7.7109375" style="202" customWidth="1"/>
    <col min="13445" max="13446" width="4.7109375" style="202" customWidth="1"/>
    <col min="13447" max="13447" width="5.7109375" style="202" customWidth="1"/>
    <col min="13448" max="13448" width="5.28515625" style="202" customWidth="1"/>
    <col min="13449" max="13454" width="4.7109375" style="202" customWidth="1"/>
    <col min="13455" max="13455" width="5.85546875" style="202" customWidth="1"/>
    <col min="13456" max="13456" width="7.140625" style="202" customWidth="1"/>
    <col min="13457" max="13464" width="4.7109375" style="202" customWidth="1"/>
    <col min="13465" max="13465" width="5.5703125" style="202" customWidth="1"/>
    <col min="13466" max="13467" width="4.7109375" style="202" customWidth="1"/>
    <col min="13468" max="13469" width="5.5703125" style="202" customWidth="1"/>
    <col min="13470" max="13470" width="4.7109375" style="202" customWidth="1"/>
    <col min="13471" max="13472" width="5.5703125" style="202" customWidth="1"/>
    <col min="13473" max="13474" width="4.7109375" style="202" customWidth="1"/>
    <col min="13475" max="13475" width="6.28515625" style="202" customWidth="1"/>
    <col min="13476" max="13476" width="6" style="202" customWidth="1"/>
    <col min="13477" max="13477" width="7.7109375" style="202" customWidth="1"/>
    <col min="13478" max="13478" width="6.7109375" style="202" customWidth="1"/>
    <col min="13479" max="13479" width="10.42578125" style="202" customWidth="1"/>
    <col min="13480" max="13480" width="9.5703125" style="202" customWidth="1"/>
    <col min="13481" max="13481" width="9.7109375" style="202" customWidth="1"/>
    <col min="13482" max="13482" width="8.28515625" style="202" customWidth="1"/>
    <col min="13483" max="13483" width="4.5703125" style="202" customWidth="1"/>
    <col min="13484" max="13484" width="7.5703125" style="202" customWidth="1"/>
    <col min="13485" max="13485" width="5.85546875" style="202" customWidth="1"/>
    <col min="13486" max="13486" width="6.140625" style="202" customWidth="1"/>
    <col min="13487" max="13487" width="6" style="202" customWidth="1"/>
    <col min="13488" max="13488" width="6.28515625" style="202" customWidth="1"/>
    <col min="13489" max="13489" width="8.28515625" style="202" customWidth="1"/>
    <col min="13490" max="13490" width="10.42578125" style="202" customWidth="1"/>
    <col min="13491" max="13689" width="8.85546875" style="202"/>
    <col min="13690" max="13690" width="4.140625" style="202" customWidth="1"/>
    <col min="13691" max="13691" width="12.140625" style="202" customWidth="1"/>
    <col min="13692" max="13692" width="26.5703125" style="202" customWidth="1"/>
    <col min="13693" max="13694" width="5" style="202" customWidth="1"/>
    <col min="13695" max="13695" width="4.5703125" style="202" customWidth="1"/>
    <col min="13696" max="13696" width="7.42578125" style="202" customWidth="1"/>
    <col min="13697" max="13697" width="7.28515625" style="202" customWidth="1"/>
    <col min="13698" max="13699" width="4.7109375" style="202" customWidth="1"/>
    <col min="13700" max="13700" width="7.7109375" style="202" customWidth="1"/>
    <col min="13701" max="13702" width="4.7109375" style="202" customWidth="1"/>
    <col min="13703" max="13703" width="5.7109375" style="202" customWidth="1"/>
    <col min="13704" max="13704" width="5.28515625" style="202" customWidth="1"/>
    <col min="13705" max="13710" width="4.7109375" style="202" customWidth="1"/>
    <col min="13711" max="13711" width="5.85546875" style="202" customWidth="1"/>
    <col min="13712" max="13712" width="7.140625" style="202" customWidth="1"/>
    <col min="13713" max="13720" width="4.7109375" style="202" customWidth="1"/>
    <col min="13721" max="13721" width="5.5703125" style="202" customWidth="1"/>
    <col min="13722" max="13723" width="4.7109375" style="202" customWidth="1"/>
    <col min="13724" max="13725" width="5.5703125" style="202" customWidth="1"/>
    <col min="13726" max="13726" width="4.7109375" style="202" customWidth="1"/>
    <col min="13727" max="13728" width="5.5703125" style="202" customWidth="1"/>
    <col min="13729" max="13730" width="4.7109375" style="202" customWidth="1"/>
    <col min="13731" max="13731" width="6.28515625" style="202" customWidth="1"/>
    <col min="13732" max="13732" width="6" style="202" customWidth="1"/>
    <col min="13733" max="13733" width="7.7109375" style="202" customWidth="1"/>
    <col min="13734" max="13734" width="6.7109375" style="202" customWidth="1"/>
    <col min="13735" max="13735" width="10.42578125" style="202" customWidth="1"/>
    <col min="13736" max="13736" width="9.5703125" style="202" customWidth="1"/>
    <col min="13737" max="13737" width="9.7109375" style="202" customWidth="1"/>
    <col min="13738" max="13738" width="8.28515625" style="202" customWidth="1"/>
    <col min="13739" max="13739" width="4.5703125" style="202" customWidth="1"/>
    <col min="13740" max="13740" width="7.5703125" style="202" customWidth="1"/>
    <col min="13741" max="13741" width="5.85546875" style="202" customWidth="1"/>
    <col min="13742" max="13742" width="6.140625" style="202" customWidth="1"/>
    <col min="13743" max="13743" width="6" style="202" customWidth="1"/>
    <col min="13744" max="13744" width="6.28515625" style="202" customWidth="1"/>
    <col min="13745" max="13745" width="8.28515625" style="202" customWidth="1"/>
    <col min="13746" max="13746" width="10.42578125" style="202" customWidth="1"/>
    <col min="13747" max="16384" width="8.85546875" style="202"/>
  </cols>
  <sheetData>
    <row r="1" spans="1:57" ht="68.25" customHeight="1">
      <c r="A1" s="506" t="s">
        <v>2</v>
      </c>
      <c r="B1" s="507" t="s">
        <v>160</v>
      </c>
      <c r="C1" s="508" t="s">
        <v>161</v>
      </c>
      <c r="D1" s="509" t="s">
        <v>4</v>
      </c>
      <c r="E1" s="510" t="s">
        <v>5</v>
      </c>
      <c r="F1" s="513" t="s">
        <v>162</v>
      </c>
      <c r="G1" s="510" t="s">
        <v>7</v>
      </c>
      <c r="H1" s="503" t="s">
        <v>163</v>
      </c>
      <c r="I1" s="504"/>
      <c r="J1" s="504"/>
      <c r="K1" s="504"/>
      <c r="L1" s="504" t="s">
        <v>164</v>
      </c>
      <c r="M1" s="504"/>
      <c r="N1" s="504"/>
      <c r="O1" s="504"/>
      <c r="P1" s="504" t="s">
        <v>165</v>
      </c>
      <c r="Q1" s="504"/>
      <c r="R1" s="504"/>
      <c r="S1" s="504"/>
      <c r="T1" s="504" t="s">
        <v>166</v>
      </c>
      <c r="U1" s="504"/>
      <c r="V1" s="504"/>
      <c r="W1" s="504"/>
      <c r="X1" s="501" t="s">
        <v>167</v>
      </c>
      <c r="Y1" s="502"/>
      <c r="Z1" s="502"/>
      <c r="AA1" s="503"/>
      <c r="AB1" s="501" t="s">
        <v>168</v>
      </c>
      <c r="AC1" s="502"/>
      <c r="AD1" s="502"/>
      <c r="AE1" s="503"/>
      <c r="AF1" s="501" t="s">
        <v>169</v>
      </c>
      <c r="AG1" s="502"/>
      <c r="AH1" s="502"/>
      <c r="AI1" s="503"/>
      <c r="AJ1" s="501" t="s">
        <v>170</v>
      </c>
      <c r="AK1" s="502"/>
      <c r="AL1" s="502"/>
      <c r="AM1" s="503"/>
      <c r="AN1" s="501" t="s">
        <v>171</v>
      </c>
      <c r="AO1" s="502"/>
      <c r="AP1" s="502"/>
      <c r="AQ1" s="503"/>
      <c r="AR1" s="504" t="s">
        <v>172</v>
      </c>
      <c r="AS1" s="504"/>
      <c r="AT1" s="504"/>
      <c r="AU1" s="504"/>
      <c r="AV1" s="504"/>
      <c r="AW1" s="504"/>
      <c r="AX1" s="514" t="s">
        <v>173</v>
      </c>
      <c r="AY1" s="514" t="s">
        <v>174</v>
      </c>
      <c r="AZ1" s="512" t="s">
        <v>175</v>
      </c>
      <c r="BA1" s="512"/>
      <c r="BB1" s="512" t="s">
        <v>176</v>
      </c>
      <c r="BC1" s="512"/>
      <c r="BD1" s="515" t="s">
        <v>177</v>
      </c>
      <c r="BE1" s="511" t="s">
        <v>23</v>
      </c>
    </row>
    <row r="2" spans="1:57" ht="21" customHeight="1">
      <c r="A2" s="506"/>
      <c r="B2" s="506"/>
      <c r="C2" s="508"/>
      <c r="D2" s="509"/>
      <c r="E2" s="510"/>
      <c r="F2" s="513"/>
      <c r="G2" s="510"/>
      <c r="H2" s="516" t="s">
        <v>178</v>
      </c>
      <c r="I2" s="505"/>
      <c r="J2" s="505"/>
      <c r="K2" s="505"/>
      <c r="L2" s="505" t="s">
        <v>178</v>
      </c>
      <c r="M2" s="505"/>
      <c r="N2" s="505"/>
      <c r="O2" s="505"/>
      <c r="P2" s="505" t="s">
        <v>178</v>
      </c>
      <c r="Q2" s="505"/>
      <c r="R2" s="505"/>
      <c r="S2" s="505"/>
      <c r="T2" s="505" t="s">
        <v>178</v>
      </c>
      <c r="U2" s="505"/>
      <c r="V2" s="505"/>
      <c r="W2" s="505"/>
      <c r="X2" s="505" t="s">
        <v>178</v>
      </c>
      <c r="Y2" s="505"/>
      <c r="Z2" s="505"/>
      <c r="AA2" s="505"/>
      <c r="AB2" s="505" t="s">
        <v>178</v>
      </c>
      <c r="AC2" s="505"/>
      <c r="AD2" s="505"/>
      <c r="AE2" s="505"/>
      <c r="AF2" s="505" t="s">
        <v>178</v>
      </c>
      <c r="AG2" s="505"/>
      <c r="AH2" s="505"/>
      <c r="AI2" s="505"/>
      <c r="AJ2" s="505" t="s">
        <v>178</v>
      </c>
      <c r="AK2" s="505"/>
      <c r="AL2" s="505"/>
      <c r="AM2" s="505"/>
      <c r="AN2" s="505" t="s">
        <v>178</v>
      </c>
      <c r="AO2" s="505"/>
      <c r="AP2" s="505"/>
      <c r="AQ2" s="505"/>
      <c r="AR2" s="505" t="s">
        <v>178</v>
      </c>
      <c r="AS2" s="505"/>
      <c r="AT2" s="505"/>
      <c r="AU2" s="505"/>
      <c r="AV2" s="505"/>
      <c r="AW2" s="505"/>
      <c r="AX2" s="514"/>
      <c r="AY2" s="514"/>
      <c r="AZ2" s="512"/>
      <c r="BA2" s="512"/>
      <c r="BB2" s="512"/>
      <c r="BC2" s="512"/>
      <c r="BD2" s="515"/>
      <c r="BE2" s="511"/>
    </row>
    <row r="3" spans="1:57" ht="69" customHeight="1">
      <c r="A3" s="506"/>
      <c r="B3" s="506"/>
      <c r="C3" s="508"/>
      <c r="D3" s="509"/>
      <c r="E3" s="510"/>
      <c r="F3" s="513"/>
      <c r="G3" s="510"/>
      <c r="H3" s="208" t="s">
        <v>179</v>
      </c>
      <c r="I3" s="227" t="s">
        <v>180</v>
      </c>
      <c r="J3" s="227" t="s">
        <v>181</v>
      </c>
      <c r="K3" s="227" t="s">
        <v>172</v>
      </c>
      <c r="L3" s="227" t="s">
        <v>179</v>
      </c>
      <c r="M3" s="227" t="s">
        <v>180</v>
      </c>
      <c r="N3" s="227" t="s">
        <v>181</v>
      </c>
      <c r="O3" s="227" t="s">
        <v>172</v>
      </c>
      <c r="P3" s="227" t="s">
        <v>179</v>
      </c>
      <c r="Q3" s="227" t="s">
        <v>180</v>
      </c>
      <c r="R3" s="227" t="s">
        <v>181</v>
      </c>
      <c r="S3" s="227" t="s">
        <v>172</v>
      </c>
      <c r="T3" s="227" t="s">
        <v>179</v>
      </c>
      <c r="U3" s="227" t="s">
        <v>180</v>
      </c>
      <c r="V3" s="227" t="s">
        <v>181</v>
      </c>
      <c r="W3" s="227" t="s">
        <v>172</v>
      </c>
      <c r="X3" s="227" t="s">
        <v>179</v>
      </c>
      <c r="Y3" s="227" t="s">
        <v>180</v>
      </c>
      <c r="Z3" s="227" t="s">
        <v>181</v>
      </c>
      <c r="AA3" s="227" t="s">
        <v>172</v>
      </c>
      <c r="AB3" s="227" t="s">
        <v>179</v>
      </c>
      <c r="AC3" s="227" t="s">
        <v>180</v>
      </c>
      <c r="AD3" s="227" t="s">
        <v>181</v>
      </c>
      <c r="AE3" s="227" t="s">
        <v>172</v>
      </c>
      <c r="AF3" s="227" t="s">
        <v>179</v>
      </c>
      <c r="AG3" s="227" t="s">
        <v>180</v>
      </c>
      <c r="AH3" s="227" t="s">
        <v>181</v>
      </c>
      <c r="AI3" s="227" t="s">
        <v>172</v>
      </c>
      <c r="AJ3" s="227" t="s">
        <v>179</v>
      </c>
      <c r="AK3" s="227" t="s">
        <v>180</v>
      </c>
      <c r="AL3" s="227" t="s">
        <v>181</v>
      </c>
      <c r="AM3" s="227" t="s">
        <v>172</v>
      </c>
      <c r="AN3" s="227" t="s">
        <v>179</v>
      </c>
      <c r="AO3" s="227" t="s">
        <v>180</v>
      </c>
      <c r="AP3" s="227" t="s">
        <v>181</v>
      </c>
      <c r="AQ3" s="227" t="s">
        <v>172</v>
      </c>
      <c r="AR3" s="227" t="s">
        <v>179</v>
      </c>
      <c r="AS3" s="227" t="s">
        <v>180</v>
      </c>
      <c r="AT3" s="227" t="s">
        <v>181</v>
      </c>
      <c r="AU3" s="227" t="s">
        <v>172</v>
      </c>
      <c r="AV3" s="227" t="s">
        <v>182</v>
      </c>
      <c r="AW3" s="227" t="s">
        <v>183</v>
      </c>
      <c r="AX3" s="514"/>
      <c r="AY3" s="514"/>
      <c r="AZ3" s="237" t="s">
        <v>184</v>
      </c>
      <c r="BA3" s="237" t="s">
        <v>185</v>
      </c>
      <c r="BB3" s="237" t="s">
        <v>186</v>
      </c>
      <c r="BC3" s="237" t="s">
        <v>33</v>
      </c>
      <c r="BD3" s="515"/>
      <c r="BE3" s="511"/>
    </row>
    <row r="4" spans="1:57" ht="21" customHeight="1">
      <c r="A4" s="204"/>
      <c r="B4" s="204"/>
      <c r="C4" s="22" t="s">
        <v>38</v>
      </c>
      <c r="D4" s="205"/>
      <c r="E4" s="206"/>
      <c r="F4" s="207"/>
      <c r="G4" s="206"/>
      <c r="H4" s="208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35"/>
      <c r="AY4" s="235"/>
      <c r="AZ4" s="237"/>
      <c r="BA4" s="237"/>
      <c r="BB4" s="237"/>
      <c r="BC4" s="237"/>
      <c r="BD4" s="236"/>
      <c r="BE4" s="238"/>
    </row>
    <row r="5" spans="1:57" s="194" customFormat="1" ht="24" customHeight="1">
      <c r="A5" s="209"/>
      <c r="B5" s="209"/>
      <c r="C5" s="209" t="s">
        <v>210</v>
      </c>
      <c r="D5" s="209"/>
      <c r="E5" s="209"/>
      <c r="F5" s="210"/>
      <c r="G5" s="209"/>
      <c r="H5" s="211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10"/>
      <c r="BE5" s="209"/>
    </row>
    <row r="6" spans="1:57" s="195" customFormat="1" ht="24" customHeight="1">
      <c r="A6" s="212"/>
      <c r="B6" s="212"/>
      <c r="C6" s="212" t="s">
        <v>188</v>
      </c>
      <c r="D6" s="212"/>
      <c r="E6" s="212"/>
      <c r="F6" s="213"/>
      <c r="G6" s="212"/>
      <c r="H6" s="214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3"/>
      <c r="BE6" s="212"/>
    </row>
    <row r="7" spans="1:57" s="196" customFormat="1" ht="33.75" customHeight="1">
      <c r="A7" s="215"/>
      <c r="B7" s="216"/>
      <c r="C7" s="217" t="s">
        <v>211</v>
      </c>
      <c r="D7" s="218"/>
      <c r="E7" s="218"/>
      <c r="F7" s="218"/>
      <c r="G7" s="219"/>
      <c r="H7" s="218"/>
      <c r="I7" s="228"/>
      <c r="J7" s="228"/>
      <c r="K7" s="218"/>
      <c r="L7" s="228"/>
      <c r="M7" s="228"/>
      <c r="N7" s="228"/>
      <c r="O7" s="228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8"/>
      <c r="AW7" s="228"/>
      <c r="AX7" s="229"/>
      <c r="AY7" s="229"/>
      <c r="AZ7" s="228"/>
      <c r="BA7" s="228"/>
      <c r="BB7" s="228"/>
      <c r="BC7" s="228"/>
      <c r="BD7" s="228"/>
      <c r="BE7" s="229"/>
    </row>
    <row r="8" spans="1:57" s="196" customFormat="1" ht="18" customHeight="1">
      <c r="A8" s="215" t="s">
        <v>43</v>
      </c>
      <c r="B8" s="216"/>
      <c r="C8" s="220" t="s">
        <v>212</v>
      </c>
      <c r="D8" s="218" t="s">
        <v>195</v>
      </c>
      <c r="E8" s="218">
        <v>14</v>
      </c>
      <c r="F8" s="218">
        <v>78</v>
      </c>
      <c r="G8" s="219"/>
      <c r="H8" s="218"/>
      <c r="I8" s="228"/>
      <c r="J8" s="228"/>
      <c r="K8" s="228"/>
      <c r="L8" s="228"/>
      <c r="M8" s="228"/>
      <c r="N8" s="228"/>
      <c r="O8" s="228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>
        <v>2</v>
      </c>
      <c r="AA8" s="229">
        <v>2</v>
      </c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>
        <f>J8+R8+V8+Z8</f>
        <v>2</v>
      </c>
      <c r="AU8" s="229">
        <f>K8+S8+W8+AA8</f>
        <v>2</v>
      </c>
      <c r="AV8" s="232">
        <f t="shared" ref="AV8" si="0">AU8/BC8*BB8/1000</f>
        <v>1.1000000000000001</v>
      </c>
      <c r="AW8" s="232">
        <f t="shared" ref="AW8" si="1">AU8*BD8/1000</f>
        <v>1</v>
      </c>
      <c r="AX8" s="229"/>
      <c r="AY8" s="229"/>
      <c r="AZ8" s="228"/>
      <c r="BA8" s="228"/>
      <c r="BB8" s="228">
        <v>550</v>
      </c>
      <c r="BC8" s="228">
        <v>1</v>
      </c>
      <c r="BD8" s="228">
        <v>500</v>
      </c>
      <c r="BE8" s="229"/>
    </row>
    <row r="9" spans="1:57" s="197" customFormat="1" ht="18" customHeight="1">
      <c r="A9" s="204"/>
      <c r="B9" s="221"/>
      <c r="C9" s="217" t="s">
        <v>37</v>
      </c>
      <c r="D9" s="222"/>
      <c r="E9" s="222"/>
      <c r="F9" s="222"/>
      <c r="G9" s="223"/>
      <c r="H9" s="222"/>
      <c r="I9" s="230"/>
      <c r="J9" s="230"/>
      <c r="K9" s="230"/>
      <c r="L9" s="230"/>
      <c r="M9" s="230"/>
      <c r="N9" s="230"/>
      <c r="O9" s="230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3">
        <v>1.1000000000000001</v>
      </c>
      <c r="AW9" s="233">
        <v>1</v>
      </c>
      <c r="AX9" s="231"/>
      <c r="AY9" s="231"/>
      <c r="AZ9" s="230"/>
      <c r="BA9" s="230"/>
      <c r="BB9" s="230"/>
      <c r="BC9" s="230"/>
      <c r="BD9" s="230"/>
      <c r="BE9" s="231"/>
    </row>
    <row r="10" spans="1:57" s="196" customFormat="1" ht="18" customHeight="1">
      <c r="A10" s="215" t="s">
        <v>43</v>
      </c>
      <c r="B10" s="216"/>
      <c r="C10" s="220" t="s">
        <v>213</v>
      </c>
      <c r="D10" s="218" t="s">
        <v>195</v>
      </c>
      <c r="E10" s="218">
        <v>73</v>
      </c>
      <c r="F10" s="218">
        <v>63</v>
      </c>
      <c r="G10" s="219"/>
      <c r="H10" s="218"/>
      <c r="I10" s="228"/>
      <c r="J10" s="228"/>
      <c r="K10" s="228"/>
      <c r="L10" s="228"/>
      <c r="M10" s="228"/>
      <c r="N10" s="228"/>
      <c r="O10" s="228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>
        <v>2</v>
      </c>
      <c r="AA10" s="229">
        <v>2</v>
      </c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>
        <f>J10+R10+V10+Z10</f>
        <v>2</v>
      </c>
      <c r="AU10" s="229">
        <f>K10+S10+W10+AA10</f>
        <v>2</v>
      </c>
      <c r="AV10" s="232">
        <f>AU10/BC10*BB10/1000</f>
        <v>0.6</v>
      </c>
      <c r="AW10" s="232">
        <f>AU10*BD10/1000</f>
        <v>0.5</v>
      </c>
      <c r="AX10" s="229"/>
      <c r="AY10" s="229"/>
      <c r="AZ10" s="228"/>
      <c r="BA10" s="228"/>
      <c r="BB10" s="228">
        <v>300</v>
      </c>
      <c r="BC10" s="228">
        <v>1</v>
      </c>
      <c r="BD10" s="228">
        <v>250</v>
      </c>
      <c r="BE10" s="229"/>
    </row>
    <row r="11" spans="1:57" s="197" customFormat="1" ht="18" customHeight="1">
      <c r="A11" s="204"/>
      <c r="B11" s="221"/>
      <c r="C11" s="217" t="s">
        <v>37</v>
      </c>
      <c r="D11" s="222"/>
      <c r="E11" s="222"/>
      <c r="F11" s="222"/>
      <c r="G11" s="223"/>
      <c r="H11" s="222"/>
      <c r="I11" s="230"/>
      <c r="J11" s="230"/>
      <c r="K11" s="230"/>
      <c r="L11" s="230"/>
      <c r="M11" s="230"/>
      <c r="N11" s="230"/>
      <c r="O11" s="230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3">
        <v>0.6</v>
      </c>
      <c r="AW11" s="233">
        <v>0.5</v>
      </c>
      <c r="AX11" s="231"/>
      <c r="AY11" s="231"/>
      <c r="AZ11" s="230"/>
      <c r="BA11" s="230"/>
      <c r="BB11" s="230"/>
      <c r="BC11" s="230"/>
      <c r="BD11" s="230"/>
      <c r="BE11" s="231"/>
    </row>
    <row r="12" spans="1:57" s="198" customFormat="1" ht="15.75">
      <c r="A12" s="224"/>
      <c r="B12" s="224"/>
      <c r="C12" s="225" t="s">
        <v>37</v>
      </c>
      <c r="D12" s="226"/>
      <c r="E12" s="224"/>
      <c r="F12" s="224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26"/>
      <c r="AR12" s="224"/>
      <c r="AS12" s="224"/>
      <c r="AT12" s="224"/>
      <c r="AU12" s="224"/>
      <c r="AV12" s="234">
        <f>SUM(AV8:AV11)/2</f>
        <v>1.7000000000000002</v>
      </c>
      <c r="AW12" s="234">
        <f>SUM(AW8:AW11)/2</f>
        <v>1.5</v>
      </c>
      <c r="AX12" s="224"/>
      <c r="AY12" s="224"/>
      <c r="AZ12" s="224"/>
      <c r="BA12" s="224"/>
      <c r="BB12" s="224"/>
      <c r="BC12" s="224"/>
      <c r="BD12" s="224"/>
      <c r="BE12" s="224"/>
    </row>
  </sheetData>
  <mergeCells count="33">
    <mergeCell ref="BE1:BE3"/>
    <mergeCell ref="AZ1:BA2"/>
    <mergeCell ref="BB1:BC2"/>
    <mergeCell ref="F1:F3"/>
    <mergeCell ref="G1:G3"/>
    <mergeCell ref="AX1:AX3"/>
    <mergeCell ref="AY1:AY3"/>
    <mergeCell ref="BD1:BD3"/>
    <mergeCell ref="AB2:AE2"/>
    <mergeCell ref="AF2:AI2"/>
    <mergeCell ref="AJ2:AM2"/>
    <mergeCell ref="AN2:AQ2"/>
    <mergeCell ref="AR2:AW2"/>
    <mergeCell ref="H2:K2"/>
    <mergeCell ref="L2:O2"/>
    <mergeCell ref="P2:S2"/>
    <mergeCell ref="A1:A3"/>
    <mergeCell ref="B1:B3"/>
    <mergeCell ref="C1:C3"/>
    <mergeCell ref="D1:D3"/>
    <mergeCell ref="E1:E3"/>
    <mergeCell ref="T2:W2"/>
    <mergeCell ref="X2:AA2"/>
    <mergeCell ref="AB1:AE1"/>
    <mergeCell ref="AF1:AI1"/>
    <mergeCell ref="AJ1:AM1"/>
    <mergeCell ref="AN1:AQ1"/>
    <mergeCell ref="AR1:AW1"/>
    <mergeCell ref="H1:K1"/>
    <mergeCell ref="L1:O1"/>
    <mergeCell ref="P1:S1"/>
    <mergeCell ref="T1:W1"/>
    <mergeCell ref="X1:AA1"/>
  </mergeCells>
  <pageMargins left="0.35433070866141736" right="0.23622047244094491" top="1.1811023622047245" bottom="0.55118110236220474" header="0" footer="0.23622047244094491"/>
  <pageSetup paperSize="9" scale="75" firstPageNumber="33" pageOrder="overThenDown" orientation="landscape" useFirstPageNumber="1" r:id="rId1"/>
  <headerFooter alignWithMargins="0">
    <oddFooter>&amp;L&amp;A&amp;CСписък 2 излишни ОБВВПИ към 01.01.2023 г.&amp;R&amp;P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5117038483843"/>
  </sheetPr>
  <dimension ref="A1:AG22"/>
  <sheetViews>
    <sheetView view="pageBreakPreview" zoomScale="60" zoomScaleNormal="60" workbookViewId="0">
      <selection activeCell="K19" sqref="K19"/>
    </sheetView>
  </sheetViews>
  <sheetFormatPr defaultColWidth="11.42578125" defaultRowHeight="18.75"/>
  <cols>
    <col min="1" max="1" width="4.28515625" style="111" customWidth="1"/>
    <col min="2" max="2" width="8.140625" style="111" customWidth="1"/>
    <col min="3" max="3" width="44.42578125" style="104" customWidth="1"/>
    <col min="4" max="4" width="4.28515625" style="104" customWidth="1"/>
    <col min="5" max="5" width="4.7109375" style="104" customWidth="1"/>
    <col min="6" max="6" width="5" style="104" customWidth="1"/>
    <col min="7" max="7" width="5.42578125" style="104" customWidth="1"/>
    <col min="8" max="8" width="4.7109375" style="104" customWidth="1"/>
    <col min="9" max="9" width="4.42578125" style="104" customWidth="1"/>
    <col min="10" max="10" width="5" style="104" customWidth="1"/>
    <col min="11" max="11" width="5.42578125" style="104" customWidth="1"/>
    <col min="12" max="13" width="4.42578125" style="104" customWidth="1"/>
    <col min="14" max="14" width="4.85546875" style="104" customWidth="1"/>
    <col min="15" max="15" width="5.85546875" style="104" customWidth="1"/>
    <col min="16" max="16" width="5" style="104" customWidth="1"/>
    <col min="17" max="17" width="5.28515625" style="104" customWidth="1"/>
    <col min="18" max="18" width="4.7109375" style="104" customWidth="1"/>
    <col min="19" max="19" width="5.42578125" style="104" customWidth="1"/>
    <col min="20" max="20" width="5.42578125" style="112" customWidth="1"/>
    <col min="21" max="21" width="4.85546875" style="112" customWidth="1"/>
    <col min="22" max="22" width="5.140625" style="112" customWidth="1"/>
    <col min="23" max="23" width="5.5703125" style="112" customWidth="1"/>
    <col min="24" max="24" width="8.28515625" style="113" customWidth="1"/>
    <col min="25" max="25" width="8.7109375" style="113" customWidth="1"/>
    <col min="26" max="26" width="4.85546875" style="114" customWidth="1"/>
    <col min="27" max="27" width="4.42578125" style="114" customWidth="1"/>
    <col min="28" max="28" width="4.42578125" style="115" customWidth="1"/>
    <col min="29" max="29" width="6.7109375" style="115" customWidth="1"/>
    <col min="30" max="30" width="7.140625" style="115" customWidth="1"/>
    <col min="31" max="31" width="6" style="115" customWidth="1"/>
    <col min="32" max="32" width="7.140625" style="115" customWidth="1"/>
    <col min="33" max="33" width="7" style="114" customWidth="1"/>
  </cols>
  <sheetData>
    <row r="1" spans="1:33" s="103" customFormat="1" ht="75" customHeight="1">
      <c r="A1" s="518" t="s">
        <v>2</v>
      </c>
      <c r="B1" s="518" t="s">
        <v>214</v>
      </c>
      <c r="C1" s="518" t="s">
        <v>215</v>
      </c>
      <c r="D1" s="520" t="s">
        <v>216</v>
      </c>
      <c r="E1" s="520" t="s">
        <v>217</v>
      </c>
      <c r="F1" s="520" t="s">
        <v>218</v>
      </c>
      <c r="G1" s="520" t="s">
        <v>219</v>
      </c>
      <c r="H1" s="518" t="s">
        <v>220</v>
      </c>
      <c r="I1" s="518"/>
      <c r="J1" s="518"/>
      <c r="K1" s="518"/>
      <c r="L1" s="518" t="s">
        <v>221</v>
      </c>
      <c r="M1" s="518"/>
      <c r="N1" s="518"/>
      <c r="O1" s="518"/>
      <c r="P1" s="518" t="s">
        <v>222</v>
      </c>
      <c r="Q1" s="518"/>
      <c r="R1" s="518"/>
      <c r="S1" s="518"/>
      <c r="T1" s="519" t="s">
        <v>37</v>
      </c>
      <c r="U1" s="519"/>
      <c r="V1" s="519"/>
      <c r="W1" s="519"/>
      <c r="X1" s="519"/>
      <c r="Y1" s="519"/>
      <c r="Z1" s="517" t="s">
        <v>18</v>
      </c>
      <c r="AA1" s="517" t="s">
        <v>19</v>
      </c>
      <c r="AB1" s="519" t="s">
        <v>223</v>
      </c>
      <c r="AC1" s="519"/>
      <c r="AD1" s="519" t="s">
        <v>224</v>
      </c>
      <c r="AE1" s="519"/>
      <c r="AF1" s="517" t="s">
        <v>225</v>
      </c>
      <c r="AG1" s="517" t="s">
        <v>23</v>
      </c>
    </row>
    <row r="2" spans="1:33" s="103" customFormat="1" ht="60" customHeight="1">
      <c r="A2" s="518"/>
      <c r="B2" s="518"/>
      <c r="C2" s="518"/>
      <c r="D2" s="520"/>
      <c r="E2" s="520"/>
      <c r="F2" s="520"/>
      <c r="G2" s="520"/>
      <c r="H2" s="518" t="s">
        <v>226</v>
      </c>
      <c r="I2" s="518"/>
      <c r="J2" s="518"/>
      <c r="K2" s="518"/>
      <c r="L2" s="518" t="s">
        <v>226</v>
      </c>
      <c r="M2" s="518"/>
      <c r="N2" s="518"/>
      <c r="O2" s="518"/>
      <c r="P2" s="518" t="s">
        <v>226</v>
      </c>
      <c r="Q2" s="518"/>
      <c r="R2" s="518"/>
      <c r="S2" s="518"/>
      <c r="T2" s="522" t="s">
        <v>226</v>
      </c>
      <c r="U2" s="522"/>
      <c r="V2" s="522"/>
      <c r="W2" s="522"/>
      <c r="X2" s="521" t="s">
        <v>28</v>
      </c>
      <c r="Y2" s="521" t="s">
        <v>29</v>
      </c>
      <c r="Z2" s="517"/>
      <c r="AA2" s="517"/>
      <c r="AB2" s="517" t="s">
        <v>30</v>
      </c>
      <c r="AC2" s="517" t="s">
        <v>31</v>
      </c>
      <c r="AD2" s="517" t="s">
        <v>227</v>
      </c>
      <c r="AE2" s="517" t="s">
        <v>228</v>
      </c>
      <c r="AF2" s="517"/>
      <c r="AG2" s="517"/>
    </row>
    <row r="3" spans="1:33" s="104" customFormat="1" ht="63.75" customHeight="1">
      <c r="A3" s="518"/>
      <c r="B3" s="518"/>
      <c r="C3" s="518"/>
      <c r="D3" s="520"/>
      <c r="E3" s="520"/>
      <c r="F3" s="520"/>
      <c r="G3" s="520"/>
      <c r="H3" s="116" t="s">
        <v>34</v>
      </c>
      <c r="I3" s="116" t="s">
        <v>35</v>
      </c>
      <c r="J3" s="116" t="s">
        <v>36</v>
      </c>
      <c r="K3" s="116" t="s">
        <v>172</v>
      </c>
      <c r="L3" s="116" t="s">
        <v>34</v>
      </c>
      <c r="M3" s="116" t="s">
        <v>35</v>
      </c>
      <c r="N3" s="116" t="s">
        <v>36</v>
      </c>
      <c r="O3" s="116" t="s">
        <v>172</v>
      </c>
      <c r="P3" s="116" t="s">
        <v>34</v>
      </c>
      <c r="Q3" s="116" t="s">
        <v>35</v>
      </c>
      <c r="R3" s="116" t="s">
        <v>36</v>
      </c>
      <c r="S3" s="116" t="s">
        <v>172</v>
      </c>
      <c r="T3" s="154" t="s">
        <v>34</v>
      </c>
      <c r="U3" s="154" t="s">
        <v>35</v>
      </c>
      <c r="V3" s="154" t="s">
        <v>36</v>
      </c>
      <c r="W3" s="154" t="s">
        <v>37</v>
      </c>
      <c r="X3" s="521"/>
      <c r="Y3" s="521"/>
      <c r="Z3" s="517"/>
      <c r="AA3" s="517"/>
      <c r="AB3" s="517"/>
      <c r="AC3" s="517"/>
      <c r="AD3" s="517"/>
      <c r="AE3" s="517"/>
      <c r="AF3" s="517"/>
      <c r="AG3" s="517"/>
    </row>
    <row r="4" spans="1:33" s="104" customFormat="1" ht="28.15" customHeight="1">
      <c r="A4" s="116"/>
      <c r="B4" s="116"/>
      <c r="C4" s="22" t="s">
        <v>38</v>
      </c>
      <c r="D4" s="117"/>
      <c r="E4" s="117"/>
      <c r="F4" s="117"/>
      <c r="G4" s="117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54"/>
      <c r="U4" s="154"/>
      <c r="V4" s="154"/>
      <c r="W4" s="154"/>
      <c r="X4" s="155"/>
      <c r="Y4" s="155"/>
      <c r="Z4" s="171"/>
      <c r="AA4" s="171"/>
      <c r="AB4" s="171"/>
      <c r="AC4" s="171"/>
      <c r="AD4" s="171"/>
      <c r="AE4" s="171"/>
      <c r="AF4" s="171"/>
      <c r="AG4" s="171"/>
    </row>
    <row r="5" spans="1:33" s="104" customFormat="1">
      <c r="A5" s="118"/>
      <c r="B5" s="118"/>
      <c r="C5" s="119" t="s">
        <v>229</v>
      </c>
      <c r="D5" s="120"/>
      <c r="E5" s="121"/>
      <c r="F5" s="121"/>
      <c r="G5" s="121"/>
      <c r="H5" s="121"/>
      <c r="I5" s="121"/>
      <c r="J5" s="121"/>
      <c r="K5" s="121"/>
      <c r="L5" s="150"/>
      <c r="M5" s="150"/>
      <c r="N5" s="150"/>
      <c r="O5" s="150"/>
      <c r="P5" s="121"/>
      <c r="Q5" s="121"/>
      <c r="R5" s="121"/>
      <c r="S5" s="121"/>
      <c r="T5" s="156"/>
      <c r="U5" s="156"/>
      <c r="V5" s="156"/>
      <c r="W5" s="156"/>
      <c r="X5" s="157"/>
      <c r="Y5" s="157"/>
      <c r="Z5" s="172"/>
      <c r="AA5" s="173"/>
      <c r="AB5" s="174"/>
      <c r="AC5" s="174"/>
      <c r="AD5" s="175"/>
      <c r="AE5" s="175"/>
      <c r="AF5" s="176"/>
      <c r="AG5" s="172"/>
    </row>
    <row r="6" spans="1:33" s="105" customFormat="1">
      <c r="A6" s="122"/>
      <c r="B6" s="122"/>
      <c r="C6" s="123" t="s">
        <v>230</v>
      </c>
      <c r="D6" s="124"/>
      <c r="E6" s="124"/>
      <c r="F6" s="124"/>
      <c r="G6" s="124"/>
      <c r="H6" s="124"/>
      <c r="I6" s="124"/>
      <c r="J6" s="124"/>
      <c r="K6" s="124"/>
      <c r="L6" s="151"/>
      <c r="M6" s="151"/>
      <c r="N6" s="151"/>
      <c r="O6" s="151"/>
      <c r="P6" s="124"/>
      <c r="Q6" s="124"/>
      <c r="R6" s="124"/>
      <c r="S6" s="124"/>
      <c r="T6" s="158"/>
      <c r="U6" s="158"/>
      <c r="V6" s="158"/>
      <c r="W6" s="158"/>
      <c r="X6" s="159"/>
      <c r="Y6" s="159"/>
      <c r="Z6" s="177"/>
      <c r="AA6" s="177"/>
      <c r="AB6" s="177"/>
      <c r="AC6" s="177"/>
      <c r="AD6" s="177"/>
      <c r="AE6" s="177"/>
      <c r="AF6" s="177"/>
      <c r="AG6" s="177"/>
    </row>
    <row r="7" spans="1:33" s="106" customFormat="1" ht="37.5">
      <c r="A7" s="125"/>
      <c r="B7" s="126"/>
      <c r="C7" s="127" t="s">
        <v>231</v>
      </c>
      <c r="D7" s="128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60"/>
      <c r="U7" s="160"/>
      <c r="V7" s="160"/>
      <c r="W7" s="126"/>
      <c r="X7" s="161"/>
      <c r="Y7" s="178"/>
      <c r="Z7" s="174"/>
      <c r="AA7" s="174"/>
      <c r="AB7" s="174"/>
      <c r="AC7" s="174"/>
      <c r="AD7" s="174"/>
      <c r="AE7" s="174"/>
      <c r="AF7" s="174"/>
      <c r="AG7" s="192"/>
    </row>
    <row r="8" spans="1:33" s="106" customFormat="1">
      <c r="A8" s="129">
        <v>1</v>
      </c>
      <c r="B8" s="130" t="s">
        <v>232</v>
      </c>
      <c r="C8" s="131" t="s">
        <v>233</v>
      </c>
      <c r="D8" s="132" t="s">
        <v>195</v>
      </c>
      <c r="E8" s="129">
        <v>5</v>
      </c>
      <c r="F8" s="129">
        <v>88</v>
      </c>
      <c r="G8" s="129">
        <v>46</v>
      </c>
      <c r="H8" s="125"/>
      <c r="I8" s="125"/>
      <c r="J8" s="129">
        <v>2</v>
      </c>
      <c r="K8" s="129">
        <v>2</v>
      </c>
      <c r="L8" s="125"/>
      <c r="M8" s="125"/>
      <c r="N8" s="125"/>
      <c r="O8" s="125"/>
      <c r="P8" s="125"/>
      <c r="Q8" s="125"/>
      <c r="R8" s="125"/>
      <c r="S8" s="125"/>
      <c r="T8" s="160"/>
      <c r="U8" s="160"/>
      <c r="V8" s="129">
        <v>2</v>
      </c>
      <c r="W8" s="129">
        <v>2</v>
      </c>
      <c r="X8" s="162">
        <f t="shared" ref="X8:X13" si="0">SUM(W8*AD8)/1000</f>
        <v>0.14000000000000001</v>
      </c>
      <c r="Y8" s="179">
        <f t="shared" ref="Y8:Y11" si="1">SUM(W8*AF8)/1000</f>
        <v>0.1</v>
      </c>
      <c r="Z8" s="174"/>
      <c r="AA8" s="174"/>
      <c r="AB8" s="174"/>
      <c r="AC8" s="129">
        <v>2</v>
      </c>
      <c r="AD8" s="180">
        <v>70</v>
      </c>
      <c r="AE8" s="129">
        <v>1</v>
      </c>
      <c r="AF8" s="129">
        <v>50</v>
      </c>
      <c r="AG8" s="192"/>
    </row>
    <row r="9" spans="1:33" s="106" customFormat="1">
      <c r="A9" s="129">
        <v>2</v>
      </c>
      <c r="B9" s="130" t="s">
        <v>232</v>
      </c>
      <c r="C9" s="131" t="s">
        <v>233</v>
      </c>
      <c r="D9" s="132" t="s">
        <v>195</v>
      </c>
      <c r="E9" s="129">
        <v>8</v>
      </c>
      <c r="F9" s="129">
        <v>90</v>
      </c>
      <c r="G9" s="129">
        <v>46</v>
      </c>
      <c r="H9" s="125"/>
      <c r="I9" s="125"/>
      <c r="J9" s="129">
        <v>12</v>
      </c>
      <c r="K9" s="129">
        <v>12</v>
      </c>
      <c r="L9" s="125"/>
      <c r="M9" s="125"/>
      <c r="N9" s="125"/>
      <c r="O9" s="125"/>
      <c r="P9" s="125"/>
      <c r="Q9" s="125"/>
      <c r="R9" s="125"/>
      <c r="S9" s="125"/>
      <c r="T9" s="160"/>
      <c r="U9" s="160"/>
      <c r="V9" s="129">
        <v>12</v>
      </c>
      <c r="W9" s="129">
        <v>12</v>
      </c>
      <c r="X9" s="162">
        <f t="shared" si="0"/>
        <v>0.84</v>
      </c>
      <c r="Y9" s="179">
        <f t="shared" si="1"/>
        <v>0.6</v>
      </c>
      <c r="Z9" s="174"/>
      <c r="AA9" s="174"/>
      <c r="AB9" s="174"/>
      <c r="AC9" s="129">
        <v>12</v>
      </c>
      <c r="AD9" s="180">
        <v>70</v>
      </c>
      <c r="AE9" s="129">
        <v>1</v>
      </c>
      <c r="AF9" s="129">
        <v>50</v>
      </c>
      <c r="AG9" s="192"/>
    </row>
    <row r="10" spans="1:33" s="106" customFormat="1">
      <c r="A10" s="129">
        <v>3</v>
      </c>
      <c r="B10" s="130" t="s">
        <v>232</v>
      </c>
      <c r="C10" s="131" t="s">
        <v>233</v>
      </c>
      <c r="D10" s="132" t="s">
        <v>195</v>
      </c>
      <c r="E10" s="129">
        <v>1</v>
      </c>
      <c r="F10" s="129">
        <v>91</v>
      </c>
      <c r="G10" s="129">
        <v>46</v>
      </c>
      <c r="H10" s="125"/>
      <c r="I10" s="125"/>
      <c r="J10" s="129">
        <v>39</v>
      </c>
      <c r="K10" s="129">
        <v>39</v>
      </c>
      <c r="L10" s="125"/>
      <c r="M10" s="125"/>
      <c r="N10" s="125"/>
      <c r="O10" s="125"/>
      <c r="P10" s="125"/>
      <c r="Q10" s="125"/>
      <c r="R10" s="125"/>
      <c r="S10" s="125"/>
      <c r="T10" s="160"/>
      <c r="U10" s="160"/>
      <c r="V10" s="129">
        <v>39</v>
      </c>
      <c r="W10" s="129">
        <v>39</v>
      </c>
      <c r="X10" s="162">
        <f t="shared" si="0"/>
        <v>2.73</v>
      </c>
      <c r="Y10" s="179">
        <f t="shared" si="1"/>
        <v>1.95</v>
      </c>
      <c r="Z10" s="174"/>
      <c r="AA10" s="174"/>
      <c r="AB10" s="174"/>
      <c r="AC10" s="129">
        <v>39</v>
      </c>
      <c r="AD10" s="180">
        <v>70</v>
      </c>
      <c r="AE10" s="129">
        <v>1</v>
      </c>
      <c r="AF10" s="129">
        <v>50</v>
      </c>
      <c r="AG10" s="192"/>
    </row>
    <row r="11" spans="1:33" s="106" customFormat="1">
      <c r="A11" s="129">
        <v>4</v>
      </c>
      <c r="B11" s="130" t="s">
        <v>232</v>
      </c>
      <c r="C11" s="131" t="s">
        <v>233</v>
      </c>
      <c r="D11" s="132" t="s">
        <v>195</v>
      </c>
      <c r="E11" s="129">
        <v>2</v>
      </c>
      <c r="F11" s="129">
        <v>99</v>
      </c>
      <c r="G11" s="129">
        <v>46</v>
      </c>
      <c r="H11" s="125"/>
      <c r="I11" s="125"/>
      <c r="J11" s="129">
        <v>4</v>
      </c>
      <c r="K11" s="129">
        <v>4</v>
      </c>
      <c r="L11" s="125"/>
      <c r="M11" s="125"/>
      <c r="N11" s="125"/>
      <c r="O11" s="125"/>
      <c r="P11" s="125"/>
      <c r="Q11" s="125"/>
      <c r="R11" s="125"/>
      <c r="S11" s="125"/>
      <c r="T11" s="160"/>
      <c r="U11" s="160"/>
      <c r="V11" s="129">
        <v>4</v>
      </c>
      <c r="W11" s="129">
        <v>4</v>
      </c>
      <c r="X11" s="162">
        <f t="shared" si="0"/>
        <v>0.28000000000000003</v>
      </c>
      <c r="Y11" s="179">
        <f t="shared" si="1"/>
        <v>0.2</v>
      </c>
      <c r="Z11" s="174"/>
      <c r="AA11" s="174"/>
      <c r="AB11" s="174"/>
      <c r="AC11" s="129">
        <v>4</v>
      </c>
      <c r="AD11" s="180">
        <v>70</v>
      </c>
      <c r="AE11" s="129">
        <v>1</v>
      </c>
      <c r="AF11" s="129">
        <v>50</v>
      </c>
      <c r="AG11" s="192"/>
    </row>
    <row r="12" spans="1:33" s="106" customFormat="1" ht="49.5">
      <c r="A12" s="133">
        <v>5</v>
      </c>
      <c r="B12" s="133" t="s">
        <v>234</v>
      </c>
      <c r="C12" s="134" t="s">
        <v>235</v>
      </c>
      <c r="D12" s="133" t="s">
        <v>46</v>
      </c>
      <c r="E12" s="135">
        <v>0</v>
      </c>
      <c r="F12" s="135">
        <v>0</v>
      </c>
      <c r="G12" s="135">
        <v>0</v>
      </c>
      <c r="H12" s="135"/>
      <c r="I12" s="135"/>
      <c r="J12" s="135"/>
      <c r="K12" s="135"/>
      <c r="L12" s="125"/>
      <c r="M12" s="152"/>
      <c r="N12" s="152"/>
      <c r="O12" s="152"/>
      <c r="P12" s="125"/>
      <c r="Q12" s="152">
        <v>2</v>
      </c>
      <c r="R12" s="152"/>
      <c r="S12" s="152">
        <v>2</v>
      </c>
      <c r="T12" s="160"/>
      <c r="U12" s="152">
        <v>2</v>
      </c>
      <c r="V12" s="152"/>
      <c r="W12" s="152">
        <v>2</v>
      </c>
      <c r="X12" s="162">
        <f t="shared" si="0"/>
        <v>1E-3</v>
      </c>
      <c r="Y12" s="152">
        <v>8.5000000000000006E-3</v>
      </c>
      <c r="Z12" s="181"/>
      <c r="AA12" s="174"/>
      <c r="AB12" s="152"/>
      <c r="AC12" s="152">
        <v>2</v>
      </c>
      <c r="AD12" s="182">
        <f>AC12*AF12</f>
        <v>0.5</v>
      </c>
      <c r="AE12" s="174" t="s">
        <v>236</v>
      </c>
      <c r="AF12" s="152">
        <v>0.25</v>
      </c>
      <c r="AG12" s="192"/>
    </row>
    <row r="13" spans="1:33" s="106" customFormat="1" ht="49.5">
      <c r="A13" s="133">
        <v>6</v>
      </c>
      <c r="B13" s="133" t="s">
        <v>237</v>
      </c>
      <c r="C13" s="134" t="s">
        <v>238</v>
      </c>
      <c r="D13" s="133" t="s">
        <v>46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25"/>
      <c r="M13" s="152"/>
      <c r="N13" s="152"/>
      <c r="O13" s="152"/>
      <c r="P13" s="125"/>
      <c r="Q13" s="152">
        <v>64</v>
      </c>
      <c r="R13" s="152"/>
      <c r="S13" s="152">
        <v>64</v>
      </c>
      <c r="T13" s="160"/>
      <c r="U13" s="152">
        <v>64</v>
      </c>
      <c r="V13" s="152"/>
      <c r="W13" s="152">
        <v>64</v>
      </c>
      <c r="X13" s="162">
        <f t="shared" si="0"/>
        <v>1.024</v>
      </c>
      <c r="Y13" s="152">
        <v>5.57E-2</v>
      </c>
      <c r="Z13" s="181"/>
      <c r="AA13" s="174"/>
      <c r="AB13" s="152"/>
      <c r="AC13" s="152">
        <v>64</v>
      </c>
      <c r="AD13" s="182">
        <f>AC13*AF13</f>
        <v>16</v>
      </c>
      <c r="AE13" s="174" t="s">
        <v>236</v>
      </c>
      <c r="AF13" s="152">
        <v>0.25</v>
      </c>
      <c r="AG13" s="192"/>
    </row>
    <row r="14" spans="1:33" s="107" customFormat="1">
      <c r="A14" s="136"/>
      <c r="B14" s="136"/>
      <c r="C14" s="137" t="s">
        <v>51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63"/>
      <c r="U14" s="163"/>
      <c r="V14" s="163"/>
      <c r="W14" s="163"/>
      <c r="X14" s="164">
        <f>SUM(X8:X13)</f>
        <v>5.0150000000000006</v>
      </c>
      <c r="Y14" s="164">
        <f>SUM(Y8:Y13)</f>
        <v>2.9142000000000001</v>
      </c>
      <c r="Z14" s="183"/>
      <c r="AA14" s="183"/>
      <c r="AB14" s="184"/>
      <c r="AC14" s="184"/>
      <c r="AD14" s="184"/>
      <c r="AE14" s="184"/>
      <c r="AF14" s="184"/>
      <c r="AG14" s="183"/>
    </row>
    <row r="15" spans="1:33" s="108" customFormat="1">
      <c r="A15" s="139"/>
      <c r="B15" s="139"/>
      <c r="C15" s="140" t="s">
        <v>239</v>
      </c>
      <c r="D15" s="141"/>
      <c r="E15" s="142"/>
      <c r="F15" s="142"/>
      <c r="G15" s="142"/>
      <c r="H15" s="142"/>
      <c r="I15" s="142"/>
      <c r="J15" s="142"/>
      <c r="K15" s="142"/>
      <c r="L15" s="153"/>
      <c r="M15" s="153"/>
      <c r="N15" s="153"/>
      <c r="O15" s="153"/>
      <c r="P15" s="142"/>
      <c r="Q15" s="142"/>
      <c r="R15" s="142"/>
      <c r="S15" s="142"/>
      <c r="T15" s="165"/>
      <c r="U15" s="165"/>
      <c r="V15" s="165"/>
      <c r="W15" s="165"/>
      <c r="X15" s="166"/>
      <c r="Y15" s="185"/>
      <c r="Z15" s="186"/>
      <c r="AA15" s="187"/>
      <c r="AB15" s="187"/>
      <c r="AC15" s="187"/>
      <c r="AD15" s="187"/>
      <c r="AE15" s="187"/>
      <c r="AF15" s="188"/>
      <c r="AG15" s="186"/>
    </row>
    <row r="16" spans="1:33" s="109" customFormat="1">
      <c r="A16" s="143">
        <v>1</v>
      </c>
      <c r="B16" s="143" t="s">
        <v>240</v>
      </c>
      <c r="C16" s="144" t="s">
        <v>241</v>
      </c>
      <c r="D16" s="132" t="s">
        <v>195</v>
      </c>
      <c r="E16" s="135">
        <v>0</v>
      </c>
      <c r="F16" s="135">
        <v>0</v>
      </c>
      <c r="G16" s="135">
        <v>0</v>
      </c>
      <c r="H16" s="135"/>
      <c r="I16" s="135"/>
      <c r="J16" s="135"/>
      <c r="K16" s="135"/>
      <c r="L16" s="135"/>
      <c r="M16" s="135"/>
      <c r="N16" s="135">
        <v>10</v>
      </c>
      <c r="O16" s="135">
        <v>10</v>
      </c>
      <c r="P16" s="135"/>
      <c r="Q16" s="135"/>
      <c r="R16" s="135"/>
      <c r="S16" s="135"/>
      <c r="T16" s="167"/>
      <c r="U16" s="167"/>
      <c r="V16" s="135">
        <v>10</v>
      </c>
      <c r="W16" s="135">
        <v>10</v>
      </c>
      <c r="X16" s="162">
        <f t="shared" ref="X16:X20" si="2">SUM(W16*AD16)/1000</f>
        <v>0.72</v>
      </c>
      <c r="Y16" s="179">
        <f t="shared" ref="Y16:Y20" si="3">SUM(W16*AF16)/1000</f>
        <v>0.32</v>
      </c>
      <c r="Z16" s="182"/>
      <c r="AA16" s="182"/>
      <c r="AB16" s="182"/>
      <c r="AC16" s="189">
        <v>10</v>
      </c>
      <c r="AD16" s="182">
        <v>72</v>
      </c>
      <c r="AE16" s="182">
        <v>1</v>
      </c>
      <c r="AF16" s="182">
        <v>32</v>
      </c>
      <c r="AG16" s="193"/>
    </row>
    <row r="17" spans="1:33" s="109" customFormat="1">
      <c r="A17" s="143">
        <v>2</v>
      </c>
      <c r="B17" s="143" t="s">
        <v>242</v>
      </c>
      <c r="C17" s="144" t="s">
        <v>243</v>
      </c>
      <c r="D17" s="132" t="s">
        <v>195</v>
      </c>
      <c r="E17" s="135">
        <v>0</v>
      </c>
      <c r="F17" s="135">
        <v>0</v>
      </c>
      <c r="G17" s="135">
        <v>0</v>
      </c>
      <c r="H17" s="135"/>
      <c r="I17" s="135"/>
      <c r="J17" s="135"/>
      <c r="K17" s="135"/>
      <c r="L17" s="135"/>
      <c r="M17" s="135"/>
      <c r="N17" s="135">
        <v>2</v>
      </c>
      <c r="O17" s="135">
        <v>2</v>
      </c>
      <c r="P17" s="135"/>
      <c r="Q17" s="135"/>
      <c r="R17" s="135"/>
      <c r="S17" s="135"/>
      <c r="T17" s="167"/>
      <c r="U17" s="167"/>
      <c r="V17" s="135">
        <v>2</v>
      </c>
      <c r="W17" s="135">
        <v>2</v>
      </c>
      <c r="X17" s="162">
        <f t="shared" si="2"/>
        <v>0.16</v>
      </c>
      <c r="Y17" s="179">
        <f t="shared" si="3"/>
        <v>0.08</v>
      </c>
      <c r="Z17" s="182"/>
      <c r="AA17" s="182"/>
      <c r="AB17" s="182"/>
      <c r="AC17" s="189">
        <v>2</v>
      </c>
      <c r="AD17" s="182">
        <v>80</v>
      </c>
      <c r="AE17" s="182">
        <v>1</v>
      </c>
      <c r="AF17" s="182">
        <v>40</v>
      </c>
      <c r="AG17" s="193"/>
    </row>
    <row r="18" spans="1:33" s="109" customFormat="1">
      <c r="A18" s="143">
        <v>3</v>
      </c>
      <c r="B18" s="143"/>
      <c r="C18" s="144" t="s">
        <v>244</v>
      </c>
      <c r="D18" s="132" t="s">
        <v>195</v>
      </c>
      <c r="E18" s="135">
        <v>0</v>
      </c>
      <c r="F18" s="135">
        <v>0</v>
      </c>
      <c r="G18" s="135">
        <v>0</v>
      </c>
      <c r="H18" s="135"/>
      <c r="I18" s="135"/>
      <c r="J18" s="135"/>
      <c r="K18" s="135"/>
      <c r="L18" s="135"/>
      <c r="M18" s="135"/>
      <c r="N18" s="135">
        <v>12</v>
      </c>
      <c r="O18" s="135">
        <v>12</v>
      </c>
      <c r="P18" s="135"/>
      <c r="Q18" s="135"/>
      <c r="R18" s="135"/>
      <c r="S18" s="135"/>
      <c r="T18" s="167"/>
      <c r="U18" s="167"/>
      <c r="V18" s="135">
        <v>12</v>
      </c>
      <c r="W18" s="135">
        <v>12</v>
      </c>
      <c r="X18" s="162">
        <f t="shared" si="2"/>
        <v>0.9</v>
      </c>
      <c r="Y18" s="179">
        <f t="shared" si="3"/>
        <v>0.51600000000000001</v>
      </c>
      <c r="Z18" s="182"/>
      <c r="AA18" s="182"/>
      <c r="AB18" s="182"/>
      <c r="AC18" s="189">
        <v>12</v>
      </c>
      <c r="AD18" s="182">
        <v>75</v>
      </c>
      <c r="AE18" s="182">
        <v>1</v>
      </c>
      <c r="AF18" s="182">
        <v>43</v>
      </c>
      <c r="AG18" s="193"/>
    </row>
    <row r="19" spans="1:33" s="109" customFormat="1">
      <c r="A19" s="143">
        <v>4</v>
      </c>
      <c r="B19" s="143"/>
      <c r="C19" s="144" t="s">
        <v>245</v>
      </c>
      <c r="D19" s="132" t="s">
        <v>195</v>
      </c>
      <c r="E19" s="135">
        <v>0</v>
      </c>
      <c r="F19" s="135">
        <v>0</v>
      </c>
      <c r="G19" s="135">
        <v>0</v>
      </c>
      <c r="H19" s="135"/>
      <c r="I19" s="135"/>
      <c r="J19" s="135"/>
      <c r="K19" s="135"/>
      <c r="L19" s="135"/>
      <c r="M19" s="135"/>
      <c r="N19" s="135">
        <v>2</v>
      </c>
      <c r="O19" s="135">
        <v>2</v>
      </c>
      <c r="P19" s="135"/>
      <c r="Q19" s="135"/>
      <c r="R19" s="135"/>
      <c r="S19" s="135"/>
      <c r="T19" s="167"/>
      <c r="U19" s="167"/>
      <c r="V19" s="135">
        <v>2</v>
      </c>
      <c r="W19" s="135">
        <v>2</v>
      </c>
      <c r="X19" s="162">
        <f t="shared" si="2"/>
        <v>0.17199999999999999</v>
      </c>
      <c r="Y19" s="179">
        <f t="shared" si="3"/>
        <v>9.1999999999999998E-2</v>
      </c>
      <c r="Z19" s="182"/>
      <c r="AA19" s="182"/>
      <c r="AB19" s="182"/>
      <c r="AC19" s="189">
        <v>2</v>
      </c>
      <c r="AD19" s="182">
        <v>86</v>
      </c>
      <c r="AE19" s="182">
        <v>1</v>
      </c>
      <c r="AF19" s="182">
        <v>46</v>
      </c>
      <c r="AG19" s="193"/>
    </row>
    <row r="20" spans="1:33" s="106" customFormat="1" ht="33">
      <c r="A20" s="143">
        <v>5</v>
      </c>
      <c r="B20" s="130" t="s">
        <v>246</v>
      </c>
      <c r="C20" s="131" t="s">
        <v>247</v>
      </c>
      <c r="D20" s="132" t="s">
        <v>195</v>
      </c>
      <c r="E20" s="145" t="s">
        <v>248</v>
      </c>
      <c r="F20" s="129">
        <v>86</v>
      </c>
      <c r="G20" s="135" t="s">
        <v>236</v>
      </c>
      <c r="H20" s="135"/>
      <c r="I20" s="135"/>
      <c r="J20" s="135">
        <v>2</v>
      </c>
      <c r="K20" s="135">
        <v>2</v>
      </c>
      <c r="L20" s="135"/>
      <c r="M20" s="135"/>
      <c r="N20" s="135"/>
      <c r="O20" s="135"/>
      <c r="P20" s="135"/>
      <c r="Q20" s="135"/>
      <c r="R20" s="135"/>
      <c r="S20" s="135"/>
      <c r="T20" s="167"/>
      <c r="U20" s="167"/>
      <c r="V20" s="135">
        <v>2</v>
      </c>
      <c r="W20" s="135">
        <v>2</v>
      </c>
      <c r="X20" s="162">
        <f t="shared" si="2"/>
        <v>6.0000000000000001E-3</v>
      </c>
      <c r="Y20" s="179">
        <f t="shared" si="3"/>
        <v>2.8E-3</v>
      </c>
      <c r="Z20" s="182"/>
      <c r="AA20" s="182"/>
      <c r="AB20" s="182"/>
      <c r="AC20" s="189">
        <v>2</v>
      </c>
      <c r="AD20" s="182">
        <v>3</v>
      </c>
      <c r="AE20" s="182">
        <v>4</v>
      </c>
      <c r="AF20" s="182">
        <v>1.4</v>
      </c>
      <c r="AG20" s="193"/>
    </row>
    <row r="21" spans="1:33" s="106" customFormat="1">
      <c r="A21" s="143"/>
      <c r="B21" s="130"/>
      <c r="C21" s="146" t="s">
        <v>51</v>
      </c>
      <c r="D21" s="132"/>
      <c r="E21" s="145"/>
      <c r="F21" s="129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67"/>
      <c r="U21" s="167"/>
      <c r="V21" s="135"/>
      <c r="W21" s="135"/>
      <c r="X21" s="168">
        <f>SUM(X16:X20)</f>
        <v>1.958</v>
      </c>
      <c r="Y21" s="168">
        <f>SUM(Y16:Y20)</f>
        <v>1.0107999999999999</v>
      </c>
      <c r="Z21" s="182"/>
      <c r="AA21" s="182"/>
      <c r="AB21" s="182"/>
      <c r="AC21" s="189"/>
      <c r="AD21" s="182"/>
      <c r="AE21" s="182"/>
      <c r="AF21" s="182"/>
      <c r="AG21" s="193"/>
    </row>
    <row r="22" spans="1:33" s="110" customFormat="1">
      <c r="A22" s="147"/>
      <c r="B22" s="147"/>
      <c r="C22" s="148" t="s">
        <v>51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69"/>
      <c r="U22" s="169"/>
      <c r="V22" s="169"/>
      <c r="W22" s="169"/>
      <c r="X22" s="170">
        <f>SUM(X8:X21)/2</f>
        <v>6.9730000000000016</v>
      </c>
      <c r="Y22" s="170">
        <f>SUM(Y8:Y21)/2</f>
        <v>3.9249999999999998</v>
      </c>
      <c r="Z22" s="190"/>
      <c r="AA22" s="190"/>
      <c r="AB22" s="191"/>
      <c r="AC22" s="191"/>
      <c r="AD22" s="191"/>
      <c r="AE22" s="191"/>
      <c r="AF22" s="191"/>
      <c r="AG22" s="190"/>
    </row>
  </sheetData>
  <mergeCells count="27">
    <mergeCell ref="AF1:AF3"/>
    <mergeCell ref="AG1:AG3"/>
    <mergeCell ref="F1:F3"/>
    <mergeCell ref="G1:G3"/>
    <mergeCell ref="X2:X3"/>
    <mergeCell ref="Y2:Y3"/>
    <mergeCell ref="Z1:Z3"/>
    <mergeCell ref="AD1:AE1"/>
    <mergeCell ref="H2:K2"/>
    <mergeCell ref="L2:O2"/>
    <mergeCell ref="P2:S2"/>
    <mergeCell ref="T2:W2"/>
    <mergeCell ref="AA1:AA3"/>
    <mergeCell ref="AB2:AB3"/>
    <mergeCell ref="AC2:AC3"/>
    <mergeCell ref="AD2:AD3"/>
    <mergeCell ref="A1:A3"/>
    <mergeCell ref="B1:B3"/>
    <mergeCell ref="C1:C3"/>
    <mergeCell ref="D1:D3"/>
    <mergeCell ref="E1:E3"/>
    <mergeCell ref="AE2:AE3"/>
    <mergeCell ref="H1:K1"/>
    <mergeCell ref="L1:O1"/>
    <mergeCell ref="P1:S1"/>
    <mergeCell ref="T1:Y1"/>
    <mergeCell ref="AB1:AC1"/>
  </mergeCells>
  <printOptions horizontalCentered="1"/>
  <pageMargins left="0.31496062992125984" right="0.31496062992125984" top="1.1417322834645669" bottom="0.55118110236220474" header="0.31496062992125984" footer="0.31496062992125984"/>
  <pageSetup paperSize="9" scale="60" firstPageNumber="36" pageOrder="overThenDown" orientation="landscape" useFirstPageNumber="1" r:id="rId1"/>
  <headerFooter>
    <oddFooter>&amp;L&amp;A&amp;CСписък 2 излишни ОБВВПИ към 01.01.2023 г.&amp;R&amp;P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5117038483843"/>
  </sheetPr>
  <dimension ref="A1:AO28"/>
  <sheetViews>
    <sheetView view="pageBreakPreview" zoomScale="60" zoomScaleNormal="75" workbookViewId="0">
      <selection activeCell="AF27" sqref="AF27"/>
    </sheetView>
  </sheetViews>
  <sheetFormatPr defaultColWidth="9.140625" defaultRowHeight="15"/>
  <cols>
    <col min="1" max="1" width="3.5703125" style="5" customWidth="1"/>
    <col min="2" max="2" width="12.140625" style="5" customWidth="1"/>
    <col min="3" max="3" width="35.28515625" style="5" customWidth="1"/>
    <col min="4" max="4" width="4.85546875" style="5" customWidth="1"/>
    <col min="5" max="5" width="5" style="5" customWidth="1"/>
    <col min="6" max="10" width="5.5703125" style="5" customWidth="1"/>
    <col min="11" max="11" width="8.28515625" style="5" customWidth="1"/>
    <col min="12" max="12" width="5.5703125" style="5" hidden="1" customWidth="1"/>
    <col min="13" max="13" width="6.140625" style="5" hidden="1" customWidth="1"/>
    <col min="14" max="14" width="7.42578125" style="5" hidden="1" customWidth="1"/>
    <col min="15" max="15" width="8.28515625" style="5" hidden="1" customWidth="1"/>
    <col min="16" max="18" width="5.5703125" style="5" customWidth="1"/>
    <col min="19" max="19" width="8.140625" style="5" customWidth="1"/>
    <col min="20" max="20" width="7.7109375" style="5" customWidth="1"/>
    <col min="21" max="21" width="5.85546875" style="5" customWidth="1"/>
    <col min="22" max="22" width="6.5703125" style="5" customWidth="1"/>
    <col min="23" max="23" width="8.140625" style="5" customWidth="1"/>
    <col min="24" max="24" width="6.140625" style="5" customWidth="1"/>
    <col min="25" max="25" width="6.28515625" style="5" customWidth="1"/>
    <col min="26" max="26" width="6.85546875" style="5" customWidth="1"/>
    <col min="27" max="27" width="8.7109375" style="5" customWidth="1"/>
    <col min="28" max="28" width="7.5703125" style="5" customWidth="1"/>
    <col min="29" max="29" width="7.42578125" style="5" customWidth="1"/>
    <col min="30" max="30" width="8" style="5" customWidth="1"/>
    <col min="31" max="31" width="9.140625" style="5"/>
    <col min="32" max="32" width="9.5703125" style="5" customWidth="1"/>
    <col min="33" max="33" width="9.42578125" style="5" customWidth="1"/>
    <col min="34" max="34" width="9.28515625" style="5" customWidth="1"/>
    <col min="35" max="35" width="8.140625" style="5" customWidth="1"/>
    <col min="36" max="36" width="6.42578125" style="5" customWidth="1"/>
    <col min="37" max="37" width="7.42578125" style="5" customWidth="1"/>
    <col min="38" max="38" width="7.85546875" style="5" customWidth="1"/>
    <col min="39" max="39" width="10.140625" style="5" customWidth="1"/>
    <col min="40" max="40" width="5.42578125" style="5" customWidth="1"/>
    <col min="41" max="41" width="4.85546875" style="5" customWidth="1"/>
    <col min="42" max="16384" width="9.140625" style="6"/>
  </cols>
  <sheetData>
    <row r="1" spans="1:41" s="1" customFormat="1" ht="15.75" customHeight="1">
      <c r="A1" s="523" t="s">
        <v>2</v>
      </c>
      <c r="B1" s="8"/>
      <c r="C1" s="9"/>
      <c r="D1" s="524" t="s">
        <v>4</v>
      </c>
      <c r="E1" s="525" t="s">
        <v>5</v>
      </c>
      <c r="F1" s="525" t="s">
        <v>6</v>
      </c>
      <c r="G1" s="526" t="s">
        <v>7</v>
      </c>
      <c r="H1" s="533" t="s">
        <v>249</v>
      </c>
      <c r="I1" s="534"/>
      <c r="J1" s="534"/>
      <c r="K1" s="535"/>
      <c r="L1" s="533" t="s">
        <v>250</v>
      </c>
      <c r="M1" s="534"/>
      <c r="N1" s="534"/>
      <c r="O1" s="535"/>
      <c r="P1" s="533" t="s">
        <v>251</v>
      </c>
      <c r="Q1" s="534"/>
      <c r="R1" s="534"/>
      <c r="S1" s="535"/>
      <c r="T1" s="541" t="s">
        <v>252</v>
      </c>
      <c r="U1" s="542"/>
      <c r="V1" s="542"/>
      <c r="W1" s="543"/>
      <c r="X1" s="541" t="s">
        <v>253</v>
      </c>
      <c r="Y1" s="542"/>
      <c r="Z1" s="542"/>
      <c r="AA1" s="543"/>
      <c r="AB1" s="61" t="s">
        <v>17</v>
      </c>
      <c r="AC1" s="62"/>
      <c r="AD1" s="62"/>
      <c r="AE1" s="62"/>
      <c r="AF1" s="62"/>
      <c r="AG1" s="84"/>
      <c r="AH1" s="524" t="s">
        <v>18</v>
      </c>
      <c r="AI1" s="526" t="s">
        <v>19</v>
      </c>
      <c r="AJ1" s="85" t="s">
        <v>20</v>
      </c>
      <c r="AK1" s="86"/>
      <c r="AL1" s="85" t="s">
        <v>21</v>
      </c>
      <c r="AM1" s="87"/>
      <c r="AN1" s="530" t="s">
        <v>22</v>
      </c>
      <c r="AO1" s="532" t="s">
        <v>23</v>
      </c>
    </row>
    <row r="2" spans="1:41" s="1" customFormat="1" ht="15.75">
      <c r="A2" s="523"/>
      <c r="B2" s="13"/>
      <c r="C2" s="14"/>
      <c r="D2" s="524"/>
      <c r="E2" s="525"/>
      <c r="F2" s="525"/>
      <c r="G2" s="526"/>
      <c r="H2" s="536"/>
      <c r="I2" s="537"/>
      <c r="J2" s="537"/>
      <c r="K2" s="538"/>
      <c r="L2" s="536"/>
      <c r="M2" s="537"/>
      <c r="N2" s="537"/>
      <c r="O2" s="538"/>
      <c r="P2" s="536"/>
      <c r="Q2" s="537"/>
      <c r="R2" s="537"/>
      <c r="S2" s="538"/>
      <c r="T2" s="54"/>
      <c r="U2" s="55"/>
      <c r="V2" s="55"/>
      <c r="W2" s="56"/>
      <c r="X2" s="54"/>
      <c r="Y2" s="55"/>
      <c r="Z2" s="55"/>
      <c r="AA2" s="56"/>
      <c r="AB2" s="63"/>
      <c r="AC2" s="64"/>
      <c r="AD2" s="64"/>
      <c r="AE2" s="64"/>
      <c r="AF2" s="65"/>
      <c r="AG2" s="88"/>
      <c r="AH2" s="524"/>
      <c r="AI2" s="526"/>
      <c r="AJ2" s="89" t="s">
        <v>24</v>
      </c>
      <c r="AK2" s="90"/>
      <c r="AL2" s="89" t="s">
        <v>25</v>
      </c>
      <c r="AM2" s="91"/>
      <c r="AN2" s="530"/>
      <c r="AO2" s="532"/>
    </row>
    <row r="3" spans="1:41" s="1" customFormat="1" ht="15.75">
      <c r="A3" s="523"/>
      <c r="B3" s="15"/>
      <c r="C3" s="14"/>
      <c r="D3" s="524"/>
      <c r="E3" s="525"/>
      <c r="F3" s="525"/>
      <c r="G3" s="526"/>
      <c r="H3" s="16" t="s">
        <v>24</v>
      </c>
      <c r="I3" s="43"/>
      <c r="J3" s="43"/>
      <c r="K3" s="44"/>
      <c r="L3" s="16" t="s">
        <v>24</v>
      </c>
      <c r="M3" s="43"/>
      <c r="N3" s="43"/>
      <c r="O3" s="44"/>
      <c r="P3" s="16" t="s">
        <v>24</v>
      </c>
      <c r="Q3" s="43"/>
      <c r="R3" s="43"/>
      <c r="S3" s="44"/>
      <c r="T3" s="16" t="s">
        <v>24</v>
      </c>
      <c r="U3" s="43"/>
      <c r="V3" s="43"/>
      <c r="W3" s="44"/>
      <c r="X3" s="16" t="s">
        <v>24</v>
      </c>
      <c r="Y3" s="43"/>
      <c r="Z3" s="43"/>
      <c r="AA3" s="44"/>
      <c r="AB3" s="16" t="s">
        <v>24</v>
      </c>
      <c r="AC3" s="43"/>
      <c r="AD3" s="43"/>
      <c r="AE3" s="43"/>
      <c r="AF3" s="66"/>
      <c r="AG3" s="92"/>
      <c r="AH3" s="524"/>
      <c r="AI3" s="525"/>
      <c r="AJ3" s="527" t="s">
        <v>30</v>
      </c>
      <c r="AK3" s="539" t="s">
        <v>31</v>
      </c>
      <c r="AL3" s="540" t="s">
        <v>32</v>
      </c>
      <c r="AM3" s="527" t="s">
        <v>33</v>
      </c>
      <c r="AN3" s="531"/>
      <c r="AO3" s="532"/>
    </row>
    <row r="4" spans="1:41" s="1" customFormat="1" ht="47.25">
      <c r="A4" s="523"/>
      <c r="B4" s="15" t="s">
        <v>254</v>
      </c>
      <c r="C4" s="14" t="s">
        <v>255</v>
      </c>
      <c r="D4" s="524"/>
      <c r="E4" s="525"/>
      <c r="F4" s="525"/>
      <c r="G4" s="526"/>
      <c r="H4" s="16" t="s">
        <v>256</v>
      </c>
      <c r="I4" s="43"/>
      <c r="J4" s="43"/>
      <c r="K4" s="44"/>
      <c r="L4" s="16" t="s">
        <v>256</v>
      </c>
      <c r="M4" s="43"/>
      <c r="N4" s="43"/>
      <c r="O4" s="44"/>
      <c r="P4" s="16" t="s">
        <v>256</v>
      </c>
      <c r="Q4" s="43"/>
      <c r="R4" s="43"/>
      <c r="S4" s="44"/>
      <c r="T4" s="16" t="s">
        <v>256</v>
      </c>
      <c r="U4" s="43"/>
      <c r="V4" s="43"/>
      <c r="W4" s="44"/>
      <c r="X4" s="16" t="s">
        <v>256</v>
      </c>
      <c r="Y4" s="43"/>
      <c r="Z4" s="43"/>
      <c r="AA4" s="44"/>
      <c r="AB4" s="16" t="s">
        <v>256</v>
      </c>
      <c r="AC4" s="43"/>
      <c r="AD4" s="43"/>
      <c r="AE4" s="43"/>
      <c r="AF4" s="67" t="s">
        <v>257</v>
      </c>
      <c r="AG4" s="94" t="s">
        <v>258</v>
      </c>
      <c r="AH4" s="524"/>
      <c r="AI4" s="525"/>
      <c r="AJ4" s="528"/>
      <c r="AK4" s="528"/>
      <c r="AL4" s="528"/>
      <c r="AM4" s="528"/>
      <c r="AN4" s="531"/>
      <c r="AO4" s="532"/>
    </row>
    <row r="5" spans="1:41" s="1" customFormat="1" ht="15.75">
      <c r="A5" s="523"/>
      <c r="B5" s="15"/>
      <c r="C5" s="14"/>
      <c r="D5" s="524"/>
      <c r="E5" s="525"/>
      <c r="F5" s="525"/>
      <c r="G5" s="526"/>
      <c r="H5" s="17"/>
      <c r="I5" s="45"/>
      <c r="J5" s="46"/>
      <c r="K5" s="45"/>
      <c r="L5" s="17"/>
      <c r="M5" s="45"/>
      <c r="N5" s="46"/>
      <c r="O5" s="45"/>
      <c r="P5" s="17"/>
      <c r="Q5" s="45"/>
      <c r="R5" s="46"/>
      <c r="S5" s="45"/>
      <c r="T5" s="17"/>
      <c r="U5" s="45"/>
      <c r="V5" s="46"/>
      <c r="W5" s="45"/>
      <c r="X5" s="17"/>
      <c r="Y5" s="45"/>
      <c r="Z5" s="46"/>
      <c r="AA5" s="45"/>
      <c r="AB5" s="17"/>
      <c r="AC5" s="45"/>
      <c r="AD5" s="46"/>
      <c r="AE5" s="17"/>
      <c r="AF5" s="67" t="s">
        <v>259</v>
      </c>
      <c r="AG5" s="94" t="s">
        <v>259</v>
      </c>
      <c r="AH5" s="524"/>
      <c r="AI5" s="525"/>
      <c r="AJ5" s="528"/>
      <c r="AK5" s="528"/>
      <c r="AL5" s="528"/>
      <c r="AM5" s="528"/>
      <c r="AN5" s="531"/>
      <c r="AO5" s="532"/>
    </row>
    <row r="6" spans="1:41" s="1" customFormat="1" ht="23.25" customHeight="1">
      <c r="A6" s="523"/>
      <c r="B6" s="15"/>
      <c r="C6" s="14"/>
      <c r="D6" s="524"/>
      <c r="E6" s="525"/>
      <c r="F6" s="525"/>
      <c r="G6" s="526"/>
      <c r="H6" s="18" t="s">
        <v>34</v>
      </c>
      <c r="I6" s="47" t="s">
        <v>35</v>
      </c>
      <c r="J6" s="48" t="s">
        <v>36</v>
      </c>
      <c r="K6" s="47" t="s">
        <v>37</v>
      </c>
      <c r="L6" s="18" t="s">
        <v>34</v>
      </c>
      <c r="M6" s="47" t="s">
        <v>35</v>
      </c>
      <c r="N6" s="48" t="s">
        <v>36</v>
      </c>
      <c r="O6" s="47" t="s">
        <v>37</v>
      </c>
      <c r="P6" s="18" t="s">
        <v>34</v>
      </c>
      <c r="Q6" s="47" t="s">
        <v>35</v>
      </c>
      <c r="R6" s="48" t="s">
        <v>36</v>
      </c>
      <c r="S6" s="47" t="s">
        <v>37</v>
      </c>
      <c r="T6" s="18" t="s">
        <v>34</v>
      </c>
      <c r="U6" s="47" t="s">
        <v>35</v>
      </c>
      <c r="V6" s="48" t="s">
        <v>36</v>
      </c>
      <c r="W6" s="47" t="s">
        <v>37</v>
      </c>
      <c r="X6" s="18" t="s">
        <v>34</v>
      </c>
      <c r="Y6" s="47" t="s">
        <v>35</v>
      </c>
      <c r="Z6" s="48" t="s">
        <v>36</v>
      </c>
      <c r="AA6" s="47" t="s">
        <v>37</v>
      </c>
      <c r="AB6" s="18" t="s">
        <v>34</v>
      </c>
      <c r="AC6" s="47" t="s">
        <v>35</v>
      </c>
      <c r="AD6" s="48" t="s">
        <v>36</v>
      </c>
      <c r="AE6" s="18" t="s">
        <v>37</v>
      </c>
      <c r="AF6" s="67" t="s">
        <v>260</v>
      </c>
      <c r="AG6" s="94" t="s">
        <v>260</v>
      </c>
      <c r="AH6" s="524"/>
      <c r="AI6" s="525"/>
      <c r="AJ6" s="528"/>
      <c r="AK6" s="528"/>
      <c r="AL6" s="528"/>
      <c r="AM6" s="528"/>
      <c r="AN6" s="531"/>
      <c r="AO6" s="532"/>
    </row>
    <row r="7" spans="1:41" s="1" customFormat="1" ht="15.75">
      <c r="A7" s="523"/>
      <c r="B7" s="19"/>
      <c r="C7" s="20"/>
      <c r="D7" s="524"/>
      <c r="E7" s="525"/>
      <c r="F7" s="525"/>
      <c r="G7" s="526"/>
      <c r="H7" s="21"/>
      <c r="I7" s="49"/>
      <c r="J7" s="50"/>
      <c r="K7" s="49"/>
      <c r="L7" s="21"/>
      <c r="M7" s="49"/>
      <c r="N7" s="50"/>
      <c r="O7" s="49"/>
      <c r="P7" s="21"/>
      <c r="Q7" s="49"/>
      <c r="R7" s="50"/>
      <c r="S7" s="49"/>
      <c r="T7" s="21"/>
      <c r="U7" s="49"/>
      <c r="V7" s="50"/>
      <c r="W7" s="49"/>
      <c r="X7" s="21"/>
      <c r="Y7" s="49"/>
      <c r="Z7" s="50"/>
      <c r="AA7" s="49"/>
      <c r="AB7" s="21"/>
      <c r="AC7" s="49"/>
      <c r="AD7" s="50"/>
      <c r="AE7" s="21"/>
      <c r="AF7" s="68"/>
      <c r="AG7" s="95"/>
      <c r="AH7" s="524"/>
      <c r="AI7" s="525"/>
      <c r="AJ7" s="529"/>
      <c r="AK7" s="529"/>
      <c r="AL7" s="529"/>
      <c r="AM7" s="529"/>
      <c r="AN7" s="531"/>
      <c r="AO7" s="532"/>
    </row>
    <row r="8" spans="1:41" s="1" customFormat="1" ht="15.75">
      <c r="A8" s="7"/>
      <c r="B8" s="19"/>
      <c r="C8" s="22" t="s">
        <v>38</v>
      </c>
      <c r="D8" s="10"/>
      <c r="E8" s="11"/>
      <c r="F8" s="11"/>
      <c r="G8" s="12"/>
      <c r="H8" s="21"/>
      <c r="I8" s="49"/>
      <c r="J8" s="50"/>
      <c r="K8" s="49"/>
      <c r="L8" s="21"/>
      <c r="M8" s="49"/>
      <c r="N8" s="50"/>
      <c r="O8" s="49"/>
      <c r="P8" s="21"/>
      <c r="Q8" s="49"/>
      <c r="R8" s="50"/>
      <c r="S8" s="49"/>
      <c r="T8" s="21"/>
      <c r="U8" s="49"/>
      <c r="V8" s="50"/>
      <c r="W8" s="49"/>
      <c r="X8" s="21"/>
      <c r="Y8" s="49"/>
      <c r="Z8" s="50"/>
      <c r="AA8" s="49"/>
      <c r="AB8" s="21"/>
      <c r="AC8" s="49"/>
      <c r="AD8" s="50"/>
      <c r="AE8" s="21"/>
      <c r="AF8" s="68"/>
      <c r="AG8" s="95"/>
      <c r="AH8" s="10"/>
      <c r="AI8" s="11"/>
      <c r="AJ8" s="68"/>
      <c r="AK8" s="68"/>
      <c r="AL8" s="68"/>
      <c r="AM8" s="68"/>
      <c r="AN8" s="93"/>
      <c r="AO8" s="102"/>
    </row>
    <row r="9" spans="1:41" s="2" customFormat="1" ht="19.5" customHeight="1">
      <c r="A9" s="23"/>
      <c r="B9" s="24"/>
      <c r="C9" s="25" t="s">
        <v>261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69"/>
      <c r="AF9" s="70"/>
      <c r="AG9" s="96"/>
      <c r="AH9" s="24"/>
      <c r="AI9" s="96"/>
      <c r="AJ9" s="96"/>
      <c r="AK9" s="96"/>
      <c r="AL9" s="97"/>
      <c r="AM9" s="96"/>
      <c r="AN9" s="96"/>
      <c r="AO9" s="23"/>
    </row>
    <row r="10" spans="1:41" s="3" customFormat="1" ht="19.5" customHeight="1">
      <c r="A10" s="26"/>
      <c r="B10" s="27"/>
      <c r="C10" s="28" t="s">
        <v>262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71"/>
      <c r="AF10" s="72"/>
      <c r="AG10" s="98"/>
      <c r="AH10" s="27"/>
      <c r="AI10" s="98"/>
      <c r="AJ10" s="98"/>
      <c r="AK10" s="98"/>
      <c r="AL10" s="99"/>
      <c r="AM10" s="98"/>
      <c r="AN10" s="98"/>
      <c r="AO10" s="26"/>
    </row>
    <row r="11" spans="1:41" s="2" customFormat="1" ht="19.5" customHeight="1">
      <c r="A11" s="23"/>
      <c r="B11" s="24"/>
      <c r="C11" s="29" t="s">
        <v>263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69"/>
      <c r="AF11" s="70"/>
      <c r="AG11" s="96"/>
      <c r="AH11" s="24"/>
      <c r="AI11" s="96"/>
      <c r="AJ11" s="96"/>
      <c r="AK11" s="96"/>
      <c r="AL11" s="97"/>
      <c r="AM11" s="96"/>
      <c r="AN11" s="96"/>
      <c r="AO11" s="23"/>
    </row>
    <row r="12" spans="1:41" s="2" customFormat="1" ht="19.5" customHeight="1">
      <c r="A12" s="30">
        <v>1</v>
      </c>
      <c r="B12" s="31" t="s">
        <v>264</v>
      </c>
      <c r="C12" s="30" t="s">
        <v>265</v>
      </c>
      <c r="D12" s="31" t="s">
        <v>266</v>
      </c>
      <c r="E12" s="31" t="s">
        <v>267</v>
      </c>
      <c r="F12" s="31">
        <v>81</v>
      </c>
      <c r="G12" s="31">
        <v>10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>
        <v>4536</v>
      </c>
      <c r="AA12" s="31">
        <v>4536</v>
      </c>
      <c r="AB12" s="31"/>
      <c r="AC12" s="31"/>
      <c r="AD12" s="31">
        <v>4536</v>
      </c>
      <c r="AE12" s="31">
        <v>4536</v>
      </c>
      <c r="AF12" s="31">
        <v>2.97</v>
      </c>
      <c r="AG12" s="31">
        <v>2.0409999999999999</v>
      </c>
      <c r="AH12" s="31" t="s">
        <v>50</v>
      </c>
      <c r="AI12" s="31" t="s">
        <v>268</v>
      </c>
      <c r="AJ12" s="31"/>
      <c r="AK12" s="31"/>
      <c r="AL12" s="31">
        <v>55</v>
      </c>
      <c r="AM12" s="31">
        <v>84</v>
      </c>
      <c r="AN12" s="31">
        <v>0.45</v>
      </c>
      <c r="AO12" s="31"/>
    </row>
    <row r="13" spans="1:41" s="2" customFormat="1" ht="19.5" customHeight="1">
      <c r="A13" s="30">
        <v>2</v>
      </c>
      <c r="B13" s="31" t="s">
        <v>264</v>
      </c>
      <c r="C13" s="30" t="s">
        <v>265</v>
      </c>
      <c r="D13" s="31" t="s">
        <v>266</v>
      </c>
      <c r="E13" s="31" t="s">
        <v>269</v>
      </c>
      <c r="F13" s="31">
        <v>81</v>
      </c>
      <c r="G13" s="31">
        <v>10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>
        <v>8816</v>
      </c>
      <c r="AA13" s="31">
        <v>8816</v>
      </c>
      <c r="AB13" s="31"/>
      <c r="AC13" s="31"/>
      <c r="AD13" s="31">
        <v>8816</v>
      </c>
      <c r="AE13" s="31">
        <v>8816</v>
      </c>
      <c r="AF13" s="31">
        <v>5.7720000000000002</v>
      </c>
      <c r="AG13" s="31">
        <v>3.9670000000000001</v>
      </c>
      <c r="AH13" s="31" t="s">
        <v>50</v>
      </c>
      <c r="AI13" s="31" t="s">
        <v>268</v>
      </c>
      <c r="AJ13" s="31"/>
      <c r="AK13" s="31"/>
      <c r="AL13" s="31">
        <v>55</v>
      </c>
      <c r="AM13" s="31">
        <v>84</v>
      </c>
      <c r="AN13" s="31">
        <v>0.45</v>
      </c>
      <c r="AO13" s="31"/>
    </row>
    <row r="14" spans="1:41" s="2" customFormat="1" ht="19.5" customHeight="1">
      <c r="A14" s="30"/>
      <c r="B14" s="30"/>
      <c r="C14" s="32" t="s">
        <v>37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73">
        <f t="shared" ref="AD14:AG14" si="0">SUM(AD12:AD13)</f>
        <v>13352</v>
      </c>
      <c r="AE14" s="73">
        <f t="shared" si="0"/>
        <v>13352</v>
      </c>
      <c r="AF14" s="74">
        <f t="shared" si="0"/>
        <v>8.7420000000000009</v>
      </c>
      <c r="AG14" s="73">
        <f t="shared" si="0"/>
        <v>6.008</v>
      </c>
      <c r="AH14" s="31"/>
      <c r="AI14" s="31"/>
      <c r="AJ14" s="31"/>
      <c r="AK14" s="31"/>
      <c r="AL14" s="31"/>
      <c r="AM14" s="31"/>
      <c r="AN14" s="31"/>
      <c r="AO14" s="31"/>
    </row>
    <row r="15" spans="1:41" s="2" customFormat="1" ht="19.5" customHeight="1">
      <c r="A15" s="30">
        <v>3</v>
      </c>
      <c r="B15" s="33" t="s">
        <v>270</v>
      </c>
      <c r="C15" s="34" t="s">
        <v>271</v>
      </c>
      <c r="D15" s="35" t="s">
        <v>46</v>
      </c>
      <c r="E15" s="33">
        <v>36</v>
      </c>
      <c r="F15" s="33">
        <v>69</v>
      </c>
      <c r="G15" s="414" t="s">
        <v>54</v>
      </c>
      <c r="H15" s="31"/>
      <c r="I15" s="51">
        <v>4</v>
      </c>
      <c r="J15" s="51"/>
      <c r="K15" s="52">
        <f>SUM(H15:J15)</f>
        <v>4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>
        <v>4</v>
      </c>
      <c r="AD15" s="73"/>
      <c r="AE15" s="59">
        <f>K15+O15+S15+W15+AA15</f>
        <v>4</v>
      </c>
      <c r="AF15" s="75">
        <f>(AE15*AL15/1000)/AM15</f>
        <v>2.4</v>
      </c>
      <c r="AG15" s="75">
        <f>AE15*AN15/1000</f>
        <v>2.04</v>
      </c>
      <c r="AH15" s="33"/>
      <c r="AI15" s="33"/>
      <c r="AJ15" s="33"/>
      <c r="AK15" s="51">
        <v>4</v>
      </c>
      <c r="AL15" s="51">
        <v>600</v>
      </c>
      <c r="AM15" s="51">
        <v>1</v>
      </c>
      <c r="AN15" s="31">
        <v>510</v>
      </c>
      <c r="AO15" s="31"/>
    </row>
    <row r="16" spans="1:41" s="2" customFormat="1" ht="19.5" customHeight="1">
      <c r="A16" s="30">
        <v>4</v>
      </c>
      <c r="B16" s="33" t="s">
        <v>270</v>
      </c>
      <c r="C16" s="34" t="s">
        <v>271</v>
      </c>
      <c r="D16" s="35" t="s">
        <v>46</v>
      </c>
      <c r="E16" s="33">
        <v>80</v>
      </c>
      <c r="F16" s="33">
        <v>69</v>
      </c>
      <c r="G16" s="414" t="s">
        <v>54</v>
      </c>
      <c r="H16" s="31"/>
      <c r="I16" s="51">
        <v>6</v>
      </c>
      <c r="J16" s="51"/>
      <c r="K16" s="52">
        <v>6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>
        <v>6</v>
      </c>
      <c r="AD16" s="73"/>
      <c r="AE16" s="59">
        <f>K16+O16+S16+W16+AA16</f>
        <v>6</v>
      </c>
      <c r="AF16" s="75">
        <f>(AE16*AL16/1000)/AM16</f>
        <v>3.6</v>
      </c>
      <c r="AG16" s="75">
        <f>AE16*AN16/1000</f>
        <v>3.06</v>
      </c>
      <c r="AH16" s="33"/>
      <c r="AI16" s="33"/>
      <c r="AJ16" s="33"/>
      <c r="AK16" s="51">
        <v>6</v>
      </c>
      <c r="AL16" s="51">
        <v>600</v>
      </c>
      <c r="AM16" s="51">
        <v>1</v>
      </c>
      <c r="AN16" s="31">
        <v>510</v>
      </c>
      <c r="AO16" s="31"/>
    </row>
    <row r="17" spans="1:41" s="2" customFormat="1" ht="19.5" customHeight="1">
      <c r="A17" s="30"/>
      <c r="B17" s="30"/>
      <c r="C17" s="32" t="s">
        <v>37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73">
        <v>10</v>
      </c>
      <c r="AD17" s="73"/>
      <c r="AE17" s="73">
        <v>10</v>
      </c>
      <c r="AF17" s="76">
        <f>SUM(AF15:AF16)</f>
        <v>6</v>
      </c>
      <c r="AG17" s="76">
        <f>SUM(AG15:AG16)</f>
        <v>5.0999999999999996</v>
      </c>
      <c r="AH17" s="31"/>
      <c r="AI17" s="31"/>
      <c r="AJ17" s="31"/>
      <c r="AK17" s="31"/>
      <c r="AL17" s="31"/>
      <c r="AM17" s="31"/>
      <c r="AN17" s="31"/>
      <c r="AO17" s="31"/>
    </row>
    <row r="18" spans="1:41" s="2" customFormat="1" ht="19.5" customHeight="1">
      <c r="A18" s="30">
        <v>5</v>
      </c>
      <c r="B18" s="36" t="s">
        <v>272</v>
      </c>
      <c r="C18" s="37" t="s">
        <v>273</v>
      </c>
      <c r="D18" s="38" t="s">
        <v>46</v>
      </c>
      <c r="E18" s="38">
        <v>8</v>
      </c>
      <c r="F18" s="38">
        <v>85</v>
      </c>
      <c r="G18" s="38">
        <v>184</v>
      </c>
      <c r="H18" s="31"/>
      <c r="I18" s="31"/>
      <c r="J18" s="53">
        <v>18</v>
      </c>
      <c r="K18" s="52">
        <f t="shared" ref="K18:K21" si="1">J18</f>
        <v>18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73"/>
      <c r="AD18" s="53">
        <v>18</v>
      </c>
      <c r="AE18" s="52">
        <f t="shared" ref="AE18:AE21" si="2">AD18</f>
        <v>18</v>
      </c>
      <c r="AF18" s="75">
        <v>0.03</v>
      </c>
      <c r="AG18" s="75">
        <v>2.3E-2</v>
      </c>
      <c r="AH18" s="24" t="s">
        <v>55</v>
      </c>
      <c r="AI18" s="24" t="s">
        <v>274</v>
      </c>
      <c r="AJ18" s="31"/>
      <c r="AK18" s="31"/>
      <c r="AL18" s="31">
        <v>29</v>
      </c>
      <c r="AM18" s="31">
        <v>18</v>
      </c>
      <c r="AN18" s="24">
        <v>1.3</v>
      </c>
      <c r="AO18" s="31"/>
    </row>
    <row r="19" spans="1:41" s="2" customFormat="1" ht="19.5" customHeight="1">
      <c r="A19" s="30">
        <v>6</v>
      </c>
      <c r="B19" s="36" t="s">
        <v>275</v>
      </c>
      <c r="C19" s="37" t="s">
        <v>276</v>
      </c>
      <c r="D19" s="38" t="s">
        <v>46</v>
      </c>
      <c r="E19" s="38">
        <v>0</v>
      </c>
      <c r="F19" s="38">
        <v>0</v>
      </c>
      <c r="G19" s="38">
        <v>0</v>
      </c>
      <c r="H19" s="31"/>
      <c r="I19" s="31"/>
      <c r="J19" s="53">
        <v>129</v>
      </c>
      <c r="K19" s="52">
        <f t="shared" si="1"/>
        <v>129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73"/>
      <c r="AD19" s="53">
        <v>129</v>
      </c>
      <c r="AE19" s="52">
        <f t="shared" si="2"/>
        <v>129</v>
      </c>
      <c r="AF19" s="75">
        <v>0.20799999999999999</v>
      </c>
      <c r="AG19" s="75">
        <v>0.16800000000000001</v>
      </c>
      <c r="AH19" s="24" t="s">
        <v>55</v>
      </c>
      <c r="AI19" s="24" t="s">
        <v>274</v>
      </c>
      <c r="AJ19" s="31"/>
      <c r="AK19" s="31"/>
      <c r="AL19" s="31">
        <v>29</v>
      </c>
      <c r="AM19" s="31">
        <v>18</v>
      </c>
      <c r="AN19" s="24">
        <v>1.3</v>
      </c>
      <c r="AO19" s="31"/>
    </row>
    <row r="20" spans="1:41" s="2" customFormat="1" ht="19.5" customHeight="1">
      <c r="A20" s="30">
        <v>7</v>
      </c>
      <c r="B20" s="36" t="s">
        <v>275</v>
      </c>
      <c r="C20" s="37" t="s">
        <v>276</v>
      </c>
      <c r="D20" s="38" t="s">
        <v>46</v>
      </c>
      <c r="E20" s="38">
        <v>2</v>
      </c>
      <c r="F20" s="38">
        <v>83</v>
      </c>
      <c r="G20" s="38">
        <v>184</v>
      </c>
      <c r="H20" s="31"/>
      <c r="I20" s="31"/>
      <c r="J20" s="53">
        <v>1782</v>
      </c>
      <c r="K20" s="52">
        <f t="shared" si="1"/>
        <v>1782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73"/>
      <c r="AD20" s="53">
        <v>1782</v>
      </c>
      <c r="AE20" s="52">
        <f t="shared" si="2"/>
        <v>1782</v>
      </c>
      <c r="AF20" s="75">
        <v>2.87</v>
      </c>
      <c r="AG20" s="75">
        <v>2.3170000000000002</v>
      </c>
      <c r="AH20" s="24" t="s">
        <v>55</v>
      </c>
      <c r="AI20" s="24" t="s">
        <v>274</v>
      </c>
      <c r="AJ20" s="31"/>
      <c r="AK20" s="31"/>
      <c r="AL20" s="31">
        <v>29</v>
      </c>
      <c r="AM20" s="31">
        <v>18</v>
      </c>
      <c r="AN20" s="24">
        <v>1.3</v>
      </c>
      <c r="AO20" s="31"/>
    </row>
    <row r="21" spans="1:41" s="2" customFormat="1" ht="19.5" customHeight="1">
      <c r="A21" s="30">
        <v>8</v>
      </c>
      <c r="B21" s="36" t="s">
        <v>275</v>
      </c>
      <c r="C21" s="37" t="s">
        <v>276</v>
      </c>
      <c r="D21" s="38" t="s">
        <v>46</v>
      </c>
      <c r="E21" s="38">
        <v>79</v>
      </c>
      <c r="F21" s="38">
        <v>81</v>
      </c>
      <c r="G21" s="38">
        <v>606</v>
      </c>
      <c r="H21" s="31"/>
      <c r="I21" s="31"/>
      <c r="J21" s="53">
        <v>1800</v>
      </c>
      <c r="K21" s="52">
        <f t="shared" si="1"/>
        <v>1800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73"/>
      <c r="AD21" s="53">
        <v>1800</v>
      </c>
      <c r="AE21" s="52">
        <f t="shared" si="2"/>
        <v>1800</v>
      </c>
      <c r="AF21" s="75">
        <v>2.8980000000000001</v>
      </c>
      <c r="AG21" s="75">
        <v>2.34</v>
      </c>
      <c r="AH21" s="24" t="s">
        <v>55</v>
      </c>
      <c r="AI21" s="24" t="s">
        <v>274</v>
      </c>
      <c r="AJ21" s="31"/>
      <c r="AK21" s="31"/>
      <c r="AL21" s="31">
        <v>29</v>
      </c>
      <c r="AM21" s="31">
        <v>18</v>
      </c>
      <c r="AN21" s="24">
        <v>1.3</v>
      </c>
      <c r="AO21" s="31"/>
    </row>
    <row r="22" spans="1:41" s="2" customFormat="1" ht="19.5" customHeight="1">
      <c r="A22" s="30"/>
      <c r="B22" s="30"/>
      <c r="C22" s="32" t="s">
        <v>37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73"/>
      <c r="AD22" s="77">
        <f t="shared" ref="AD22:AG22" si="3">SUM(AD18:AD21)</f>
        <v>3729</v>
      </c>
      <c r="AE22" s="78">
        <f t="shared" si="3"/>
        <v>3729</v>
      </c>
      <c r="AF22" s="76">
        <f t="shared" si="3"/>
        <v>6.0060000000000002</v>
      </c>
      <c r="AG22" s="76">
        <f t="shared" si="3"/>
        <v>4.8479999999999999</v>
      </c>
      <c r="AH22" s="31"/>
      <c r="AI22" s="31"/>
      <c r="AJ22" s="31"/>
      <c r="AK22" s="31"/>
      <c r="AL22" s="31"/>
      <c r="AM22" s="31"/>
      <c r="AN22" s="31"/>
      <c r="AO22" s="31"/>
    </row>
    <row r="23" spans="1:41" s="2" customFormat="1" ht="19.5" customHeight="1">
      <c r="A23" s="23">
        <v>1</v>
      </c>
      <c r="B23" s="24" t="s">
        <v>275</v>
      </c>
      <c r="C23" s="30" t="s">
        <v>277</v>
      </c>
      <c r="D23" s="31" t="s">
        <v>46</v>
      </c>
      <c r="E23" s="39">
        <v>2</v>
      </c>
      <c r="F23" s="39">
        <v>83</v>
      </c>
      <c r="G23" s="39">
        <v>184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59"/>
      <c r="U23" s="59">
        <v>900</v>
      </c>
      <c r="V23" s="59"/>
      <c r="W23" s="59">
        <f t="shared" ref="W23:W25" si="4">SUM(T23:V23)</f>
        <v>900</v>
      </c>
      <c r="X23" s="59"/>
      <c r="Y23" s="59"/>
      <c r="Z23" s="59"/>
      <c r="AA23" s="59"/>
      <c r="AB23" s="59"/>
      <c r="AC23" s="59">
        <f t="shared" ref="AC23:AC25" si="5">U23+Y23</f>
        <v>900</v>
      </c>
      <c r="AD23" s="59"/>
      <c r="AE23" s="59">
        <f t="shared" ref="AE23:AE25" si="6">W23+AA23</f>
        <v>900</v>
      </c>
      <c r="AF23" s="79">
        <f t="shared" ref="AF23:AF25" si="7">(AE23*AL23/1000)/AM23</f>
        <v>1.4500000000000002</v>
      </c>
      <c r="AG23" s="24">
        <f t="shared" ref="AG23:AG25" si="8">AE23*AN23/1000</f>
        <v>1.17</v>
      </c>
      <c r="AH23" s="24" t="s">
        <v>55</v>
      </c>
      <c r="AI23" s="24" t="s">
        <v>274</v>
      </c>
      <c r="AJ23" s="24"/>
      <c r="AK23" s="24"/>
      <c r="AL23" s="100">
        <v>29</v>
      </c>
      <c r="AM23" s="24">
        <v>18</v>
      </c>
      <c r="AN23" s="24">
        <v>1.3</v>
      </c>
      <c r="AO23" s="24"/>
    </row>
    <row r="24" spans="1:41" s="2" customFormat="1" ht="19.5" customHeight="1">
      <c r="A24" s="23">
        <v>2</v>
      </c>
      <c r="B24" s="24" t="s">
        <v>275</v>
      </c>
      <c r="C24" s="30" t="s">
        <v>278</v>
      </c>
      <c r="D24" s="31" t="s">
        <v>46</v>
      </c>
      <c r="E24" s="39">
        <v>27</v>
      </c>
      <c r="F24" s="39">
        <v>80</v>
      </c>
      <c r="G24" s="39">
        <v>606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9"/>
      <c r="U24" s="59">
        <v>399</v>
      </c>
      <c r="V24" s="59"/>
      <c r="W24" s="59">
        <f t="shared" si="4"/>
        <v>399</v>
      </c>
      <c r="X24" s="59"/>
      <c r="Y24" s="59"/>
      <c r="Z24" s="59"/>
      <c r="AA24" s="59"/>
      <c r="AB24" s="59"/>
      <c r="AC24" s="59">
        <f t="shared" si="5"/>
        <v>399</v>
      </c>
      <c r="AD24" s="59"/>
      <c r="AE24" s="59">
        <f t="shared" si="6"/>
        <v>399</v>
      </c>
      <c r="AF24" s="79">
        <f t="shared" si="7"/>
        <v>0.64283333333333337</v>
      </c>
      <c r="AG24" s="24">
        <f t="shared" si="8"/>
        <v>0.51870000000000005</v>
      </c>
      <c r="AH24" s="24" t="s">
        <v>55</v>
      </c>
      <c r="AI24" s="24" t="s">
        <v>274</v>
      </c>
      <c r="AJ24" s="24"/>
      <c r="AK24" s="24"/>
      <c r="AL24" s="100">
        <v>29</v>
      </c>
      <c r="AM24" s="24">
        <v>18</v>
      </c>
      <c r="AN24" s="24">
        <v>1.3</v>
      </c>
      <c r="AO24" s="24"/>
    </row>
    <row r="25" spans="1:41" s="2" customFormat="1" ht="19.5" customHeight="1">
      <c r="A25" s="23">
        <v>3</v>
      </c>
      <c r="B25" s="24" t="s">
        <v>275</v>
      </c>
      <c r="C25" s="30" t="s">
        <v>278</v>
      </c>
      <c r="D25" s="31" t="s">
        <v>46</v>
      </c>
      <c r="E25" s="39">
        <v>19</v>
      </c>
      <c r="F25" s="39">
        <v>78</v>
      </c>
      <c r="G25" s="39">
        <v>606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59"/>
      <c r="U25" s="59">
        <v>499</v>
      </c>
      <c r="V25" s="59">
        <v>1</v>
      </c>
      <c r="W25" s="59">
        <f t="shared" si="4"/>
        <v>500</v>
      </c>
      <c r="X25" s="59"/>
      <c r="Y25" s="59"/>
      <c r="Z25" s="59"/>
      <c r="AA25" s="59"/>
      <c r="AB25" s="59"/>
      <c r="AC25" s="59">
        <f t="shared" si="5"/>
        <v>499</v>
      </c>
      <c r="AD25" s="59">
        <f>SUM(V25)</f>
        <v>1</v>
      </c>
      <c r="AE25" s="59">
        <f t="shared" si="6"/>
        <v>500</v>
      </c>
      <c r="AF25" s="79">
        <f t="shared" si="7"/>
        <v>0.80555555555555558</v>
      </c>
      <c r="AG25" s="24">
        <f t="shared" si="8"/>
        <v>0.65</v>
      </c>
      <c r="AH25" s="24" t="s">
        <v>55</v>
      </c>
      <c r="AI25" s="24" t="s">
        <v>274</v>
      </c>
      <c r="AJ25" s="24"/>
      <c r="AK25" s="24"/>
      <c r="AL25" s="100">
        <v>29</v>
      </c>
      <c r="AM25" s="24">
        <v>18</v>
      </c>
      <c r="AN25" s="24">
        <v>1.3</v>
      </c>
      <c r="AO25" s="24"/>
    </row>
    <row r="26" spans="1:41" s="2" customFormat="1" ht="19.5" customHeight="1">
      <c r="A26" s="23"/>
      <c r="B26" s="24"/>
      <c r="C26" s="32" t="s">
        <v>37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59"/>
      <c r="U26" s="59"/>
      <c r="V26" s="59"/>
      <c r="W26" s="59"/>
      <c r="X26" s="59"/>
      <c r="Y26" s="59"/>
      <c r="Z26" s="59"/>
      <c r="AA26" s="59"/>
      <c r="AB26" s="59"/>
      <c r="AC26" s="80">
        <f t="shared" ref="AC26:AG26" si="9">SUM(AC23:AC25)</f>
        <v>1798</v>
      </c>
      <c r="AD26" s="80">
        <f t="shared" si="9"/>
        <v>1</v>
      </c>
      <c r="AE26" s="80">
        <f t="shared" si="9"/>
        <v>1799</v>
      </c>
      <c r="AF26" s="81">
        <f t="shared" si="9"/>
        <v>2.8983888888888893</v>
      </c>
      <c r="AG26" s="81">
        <f t="shared" si="9"/>
        <v>2.3386999999999998</v>
      </c>
      <c r="AH26" s="24"/>
      <c r="AI26" s="24"/>
      <c r="AJ26" s="24"/>
      <c r="AK26" s="24"/>
      <c r="AL26" s="100"/>
      <c r="AM26" s="24"/>
      <c r="AN26" s="24"/>
      <c r="AO26" s="24"/>
    </row>
    <row r="27" spans="1:41" s="4" customFormat="1" ht="19.5" customHeight="1">
      <c r="A27" s="40"/>
      <c r="B27" s="41"/>
      <c r="C27" s="42" t="s">
        <v>37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60"/>
      <c r="U27" s="60"/>
      <c r="V27" s="60"/>
      <c r="W27" s="60"/>
      <c r="X27" s="60"/>
      <c r="Y27" s="60"/>
      <c r="Z27" s="60"/>
      <c r="AA27" s="60"/>
      <c r="AB27" s="60"/>
      <c r="AC27" s="82"/>
      <c r="AD27" s="82"/>
      <c r="AE27" s="82"/>
      <c r="AF27" s="83">
        <f>SUM(AF12:AF26)/2</f>
        <v>23.646388888888893</v>
      </c>
      <c r="AG27" s="83">
        <f>SUM(AG12:AG26)/2</f>
        <v>18.294700000000002</v>
      </c>
      <c r="AH27" s="41"/>
      <c r="AI27" s="41"/>
      <c r="AJ27" s="41"/>
      <c r="AK27" s="41"/>
      <c r="AL27" s="101"/>
      <c r="AM27" s="41"/>
      <c r="AN27" s="41"/>
      <c r="AO27" s="41"/>
    </row>
    <row r="28" spans="1:41" s="2" customFormat="1" ht="19.5" customHeight="1">
      <c r="A28" s="23"/>
      <c r="B28" s="24"/>
      <c r="C28" s="32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59"/>
      <c r="U28" s="59"/>
      <c r="V28" s="59"/>
      <c r="W28" s="59"/>
      <c r="X28" s="59"/>
      <c r="Y28" s="59"/>
      <c r="Z28" s="59"/>
      <c r="AA28" s="59"/>
      <c r="AB28" s="59"/>
      <c r="AC28" s="80"/>
      <c r="AD28" s="80"/>
      <c r="AE28" s="80"/>
      <c r="AF28" s="81"/>
      <c r="AG28" s="81"/>
      <c r="AH28" s="24"/>
      <c r="AI28" s="24"/>
      <c r="AJ28" s="24"/>
      <c r="AK28" s="24"/>
      <c r="AL28" s="100"/>
      <c r="AM28" s="24"/>
      <c r="AN28" s="24"/>
      <c r="AO28" s="24"/>
    </row>
  </sheetData>
  <mergeCells count="18">
    <mergeCell ref="AM3:AM7"/>
    <mergeCell ref="AN1:AN7"/>
    <mergeCell ref="AO1:AO7"/>
    <mergeCell ref="H1:K2"/>
    <mergeCell ref="L1:O2"/>
    <mergeCell ref="P1:S2"/>
    <mergeCell ref="AH1:AH7"/>
    <mergeCell ref="AI1:AI7"/>
    <mergeCell ref="AJ3:AJ7"/>
    <mergeCell ref="AK3:AK7"/>
    <mergeCell ref="AL3:AL7"/>
    <mergeCell ref="T1:W1"/>
    <mergeCell ref="X1:AA1"/>
    <mergeCell ref="A1:A7"/>
    <mergeCell ref="D1:D7"/>
    <mergeCell ref="E1:E7"/>
    <mergeCell ref="F1:F7"/>
    <mergeCell ref="G1:G7"/>
  </mergeCells>
  <printOptions horizontalCentered="1"/>
  <pageMargins left="0.35433070866141736" right="0.35433070866141736" top="1.1811023622047245" bottom="0.59055118110236227" header="0.31496062992125984" footer="0.31496062992125984"/>
  <pageSetup paperSize="9" scale="48" firstPageNumber="37" pageOrder="overThenDown" orientation="landscape" useFirstPageNumber="1" r:id="rId1"/>
  <headerFooter alignWithMargins="0">
    <oddFooter>&amp;L&amp;A&amp;CСписък 2 излишни ОБВВПИ към 01.01.2023 г.&amp;R&amp;P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Кл.БП-КЛП-ТР. доп.</vt:lpstr>
      <vt:lpstr>Кл.БП-СВ-ТР. доп.</vt:lpstr>
      <vt:lpstr>АСП-СВ-ТР. доп.</vt:lpstr>
      <vt:lpstr>АСП-ВВС-ТР. доп.</vt:lpstr>
      <vt:lpstr>МорскиБП-ВМС-ТР. доп.</vt:lpstr>
      <vt:lpstr>'АСП-СВ-ТР. доп.'!Print_Area</vt:lpstr>
      <vt:lpstr>'Кл.БП-КЛП-ТР. доп.'!Print_Area</vt:lpstr>
      <vt:lpstr>'Кл.БП-СВ-ТР. доп.'!Print_Area</vt:lpstr>
      <vt:lpstr>'МорскиБП-ВМС-ТР. доп.'!Print_Area</vt:lpstr>
      <vt:lpstr>'АСП-ВВС-ТР. доп.'!Print_Titles</vt:lpstr>
      <vt:lpstr>'АСП-СВ-ТР. доп.'!Print_Titles</vt:lpstr>
      <vt:lpstr>'Кл.БП-КЛП-ТР. доп.'!Print_Titles</vt:lpstr>
      <vt:lpstr>'Кл.БП-СВ-ТР. доп.'!Print_Titles</vt:lpstr>
      <vt:lpstr>'МорскиБП-ВМС-ТР. доп.'!Print_Titles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 I. Belchev</dc:creator>
  <cp:lastModifiedBy>Simona G. Keyn</cp:lastModifiedBy>
  <cp:lastPrinted>2023-02-07T15:56:13Z</cp:lastPrinted>
  <dcterms:created xsi:type="dcterms:W3CDTF">2006-09-16T00:00:00Z</dcterms:created>
  <dcterms:modified xsi:type="dcterms:W3CDTF">2023-03-16T11:47:02Z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83842A8FCA8E4D2895D8ED23B6C87BA6</vt:lpwstr>
  </property>
  <property fmtid="{D5CDD505-2E9C-101B-9397-08002B2CF9AE}" pid="3" name="KSOProductBuildVer">
    <vt:lpwstr>1033-11.2.0.11042</vt:lpwstr>
  </property>
</Properties>
</file>